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autoCompressPictures="0"/>
  <bookViews>
    <workbookView xWindow="160" yWindow="0" windowWidth="22100" windowHeight="25120" tabRatio="500"/>
  </bookViews>
  <sheets>
    <sheet name="Budget Alternative Form" sheetId="1" r:id="rId1"/>
    <sheet name="Budget Form MYP" sheetId="2" r:id="rId2"/>
  </sheets>
  <definedNames>
    <definedName name="Fiscal_Year">'Budget Form MYP'!#REF!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9" i="1" l="1"/>
  <c r="K169" i="2"/>
  <c r="J169" i="2"/>
  <c r="G139" i="1"/>
  <c r="G27" i="1"/>
  <c r="G34" i="1"/>
  <c r="G39" i="1"/>
  <c r="G43" i="1"/>
  <c r="G45" i="1"/>
  <c r="G53" i="1"/>
  <c r="G61" i="1"/>
  <c r="G76" i="1"/>
  <c r="G84" i="1"/>
  <c r="G95" i="1"/>
  <c r="G118" i="1"/>
  <c r="G121" i="1"/>
  <c r="G133" i="1"/>
  <c r="G140" i="1"/>
  <c r="H137" i="1"/>
  <c r="G137" i="2"/>
  <c r="G139" i="2"/>
  <c r="G57" i="2"/>
  <c r="G58" i="2"/>
  <c r="G61" i="2"/>
  <c r="G118" i="2"/>
  <c r="G121" i="2"/>
  <c r="G133" i="2"/>
  <c r="G140" i="2"/>
  <c r="I140" i="2"/>
  <c r="J137" i="2"/>
  <c r="J139" i="2"/>
  <c r="J61" i="2"/>
  <c r="J118" i="2"/>
  <c r="J121" i="2"/>
  <c r="J133" i="2"/>
  <c r="J140" i="2"/>
  <c r="K137" i="2"/>
  <c r="K61" i="2"/>
  <c r="K118" i="2"/>
  <c r="H61" i="1"/>
  <c r="H118" i="1"/>
  <c r="J38" i="2"/>
  <c r="H80" i="1"/>
  <c r="H93" i="1"/>
  <c r="I93" i="1"/>
  <c r="K27" i="2"/>
  <c r="K34" i="2"/>
  <c r="K39" i="2"/>
  <c r="K43" i="2"/>
  <c r="K45" i="2"/>
  <c r="K53" i="2"/>
  <c r="K76" i="2"/>
  <c r="K84" i="2"/>
  <c r="K95" i="2"/>
  <c r="K105" i="2"/>
  <c r="K116" i="2"/>
  <c r="K121" i="2"/>
  <c r="K131" i="2"/>
  <c r="K133" i="2"/>
  <c r="K139" i="2"/>
  <c r="K140" i="2"/>
  <c r="K170" i="2"/>
  <c r="J27" i="2"/>
  <c r="J34" i="2"/>
  <c r="J39" i="2"/>
  <c r="J43" i="2"/>
  <c r="J45" i="2"/>
  <c r="J53" i="2"/>
  <c r="J76" i="2"/>
  <c r="J84" i="2"/>
  <c r="J95" i="2"/>
  <c r="J105" i="2"/>
  <c r="J116" i="2"/>
  <c r="J131" i="2"/>
  <c r="J170" i="2"/>
  <c r="G22" i="2"/>
  <c r="G23" i="2"/>
  <c r="G24" i="2"/>
  <c r="G25" i="2"/>
  <c r="G26" i="2"/>
  <c r="G27" i="2"/>
  <c r="G30" i="2"/>
  <c r="G31" i="2"/>
  <c r="G32" i="2"/>
  <c r="G33" i="2"/>
  <c r="G34" i="2"/>
  <c r="G37" i="2"/>
  <c r="G38" i="2"/>
  <c r="G39" i="2"/>
  <c r="G42" i="2"/>
  <c r="G43" i="2"/>
  <c r="G45" i="2"/>
  <c r="G49" i="2"/>
  <c r="G50" i="2"/>
  <c r="G51" i="2"/>
  <c r="G52" i="2"/>
  <c r="G53" i="2"/>
  <c r="G56" i="2"/>
  <c r="G59" i="2"/>
  <c r="G60" i="2"/>
  <c r="G66" i="2"/>
  <c r="G67" i="2"/>
  <c r="G68" i="2"/>
  <c r="G69" i="2"/>
  <c r="G70" i="2"/>
  <c r="G71" i="2"/>
  <c r="G72" i="2"/>
  <c r="G73" i="2"/>
  <c r="G74" i="2"/>
  <c r="G75" i="2"/>
  <c r="G76" i="2"/>
  <c r="G79" i="2"/>
  <c r="G80" i="2"/>
  <c r="G81" i="2"/>
  <c r="G82" i="2"/>
  <c r="G83" i="2"/>
  <c r="G84" i="2"/>
  <c r="G87" i="2"/>
  <c r="G88" i="2"/>
  <c r="G89" i="2"/>
  <c r="G90" i="2"/>
  <c r="G91" i="2"/>
  <c r="G92" i="2"/>
  <c r="G93" i="2"/>
  <c r="G94" i="2"/>
  <c r="G95" i="2"/>
  <c r="G98" i="2"/>
  <c r="G99" i="2"/>
  <c r="G101" i="2"/>
  <c r="G102" i="2"/>
  <c r="G103" i="2"/>
  <c r="G104" i="2"/>
  <c r="G105" i="2"/>
  <c r="G108" i="2"/>
  <c r="G109" i="2"/>
  <c r="G110" i="2"/>
  <c r="G111" i="2"/>
  <c r="G112" i="2"/>
  <c r="G114" i="2"/>
  <c r="G115" i="2"/>
  <c r="G116" i="2"/>
  <c r="G126" i="2"/>
  <c r="G127" i="2"/>
  <c r="G129" i="2"/>
  <c r="G131" i="2"/>
  <c r="G138" i="2"/>
  <c r="H22" i="2"/>
  <c r="H23" i="2"/>
  <c r="H24" i="2"/>
  <c r="H25" i="2"/>
  <c r="H26" i="2"/>
  <c r="H27" i="2"/>
  <c r="H30" i="2"/>
  <c r="H31" i="2"/>
  <c r="H32" i="2"/>
  <c r="H33" i="2"/>
  <c r="H34" i="2"/>
  <c r="H37" i="2"/>
  <c r="H38" i="2"/>
  <c r="H39" i="2"/>
  <c r="H42" i="2"/>
  <c r="H43" i="2"/>
  <c r="H45" i="2"/>
  <c r="H49" i="2"/>
  <c r="H50" i="2"/>
  <c r="H51" i="2"/>
  <c r="H52" i="2"/>
  <c r="H53" i="2"/>
  <c r="H56" i="2"/>
  <c r="H57" i="2"/>
  <c r="H58" i="2"/>
  <c r="H59" i="2"/>
  <c r="H60" i="2"/>
  <c r="H61" i="2"/>
  <c r="H66" i="2"/>
  <c r="H67" i="2"/>
  <c r="H68" i="2"/>
  <c r="H69" i="2"/>
  <c r="H70" i="2"/>
  <c r="H71" i="2"/>
  <c r="H72" i="2"/>
  <c r="H73" i="2"/>
  <c r="H74" i="2"/>
  <c r="H75" i="2"/>
  <c r="H76" i="2"/>
  <c r="H79" i="2"/>
  <c r="H80" i="2"/>
  <c r="H81" i="2"/>
  <c r="H82" i="2"/>
  <c r="H83" i="2"/>
  <c r="H84" i="2"/>
  <c r="H87" i="2"/>
  <c r="H88" i="2"/>
  <c r="H89" i="2"/>
  <c r="H90" i="2"/>
  <c r="H91" i="2"/>
  <c r="H92" i="2"/>
  <c r="H93" i="2"/>
  <c r="H94" i="2"/>
  <c r="H95" i="2"/>
  <c r="H98" i="2"/>
  <c r="H99" i="2"/>
  <c r="H101" i="2"/>
  <c r="H102" i="2"/>
  <c r="H103" i="2"/>
  <c r="H104" i="2"/>
  <c r="H105" i="2"/>
  <c r="H108" i="2"/>
  <c r="H109" i="2"/>
  <c r="H110" i="2"/>
  <c r="H111" i="2"/>
  <c r="H112" i="2"/>
  <c r="H114" i="2"/>
  <c r="H115" i="2"/>
  <c r="H116" i="2"/>
  <c r="H118" i="2"/>
  <c r="H121" i="2"/>
  <c r="H126" i="2"/>
  <c r="H127" i="2"/>
  <c r="H129" i="2"/>
  <c r="H131" i="2"/>
  <c r="H133" i="2"/>
  <c r="H137" i="2"/>
  <c r="H138" i="2"/>
  <c r="H139" i="2"/>
  <c r="H140" i="2"/>
  <c r="G158" i="2"/>
  <c r="I158" i="2"/>
  <c r="G159" i="2"/>
  <c r="H159" i="2"/>
  <c r="I159" i="2"/>
  <c r="G160" i="2"/>
  <c r="H160" i="2"/>
  <c r="I160" i="2"/>
  <c r="G161" i="2"/>
  <c r="H161" i="2"/>
  <c r="I161" i="2"/>
  <c r="H162" i="2"/>
  <c r="I162" i="2"/>
  <c r="G164" i="2"/>
  <c r="I164" i="2"/>
  <c r="G165" i="2"/>
  <c r="I165" i="2"/>
  <c r="G167" i="2"/>
  <c r="I167" i="2"/>
  <c r="G169" i="2"/>
  <c r="H169" i="2"/>
  <c r="I169" i="2"/>
  <c r="I170" i="2"/>
  <c r="H170" i="2"/>
  <c r="G170" i="2"/>
  <c r="I139" i="2"/>
  <c r="I138" i="2"/>
  <c r="I137" i="2"/>
  <c r="I133" i="2"/>
  <c r="I131" i="2"/>
  <c r="I129" i="2"/>
  <c r="I127" i="2"/>
  <c r="I126" i="2"/>
  <c r="F11" i="2"/>
  <c r="K124" i="2"/>
  <c r="J124" i="2"/>
  <c r="G18" i="2"/>
  <c r="G123" i="2"/>
  <c r="I121" i="2"/>
  <c r="I118" i="2"/>
  <c r="I116" i="2"/>
  <c r="I115" i="2"/>
  <c r="I114" i="2"/>
  <c r="I112" i="2"/>
  <c r="I111" i="2"/>
  <c r="I110" i="2"/>
  <c r="I109" i="2"/>
  <c r="I108" i="2"/>
  <c r="I105" i="2"/>
  <c r="I104" i="2"/>
  <c r="I103" i="2"/>
  <c r="I102" i="2"/>
  <c r="I101" i="2"/>
  <c r="I99" i="2"/>
  <c r="I98" i="2"/>
  <c r="I95" i="2"/>
  <c r="I94" i="2"/>
  <c r="I93" i="2"/>
  <c r="I92" i="2"/>
  <c r="I91" i="2"/>
  <c r="I90" i="2"/>
  <c r="I89" i="2"/>
  <c r="I88" i="2"/>
  <c r="I87" i="2"/>
  <c r="I84" i="2"/>
  <c r="I83" i="2"/>
  <c r="I82" i="2"/>
  <c r="I81" i="2"/>
  <c r="I80" i="2"/>
  <c r="I79" i="2"/>
  <c r="I76" i="2"/>
  <c r="I75" i="2"/>
  <c r="I74" i="2"/>
  <c r="I73" i="2"/>
  <c r="I72" i="2"/>
  <c r="I71" i="2"/>
  <c r="I70" i="2"/>
  <c r="I69" i="2"/>
  <c r="I68" i="2"/>
  <c r="I67" i="2"/>
  <c r="I66" i="2"/>
  <c r="K64" i="2"/>
  <c r="J64" i="2"/>
  <c r="G63" i="2"/>
  <c r="I61" i="2"/>
  <c r="I60" i="2"/>
  <c r="I59" i="2"/>
  <c r="I58" i="2"/>
  <c r="I57" i="2"/>
  <c r="I56" i="2"/>
  <c r="I53" i="2"/>
  <c r="I52" i="2"/>
  <c r="I51" i="2"/>
  <c r="I50" i="2"/>
  <c r="I49" i="2"/>
  <c r="I45" i="2"/>
  <c r="I43" i="2"/>
  <c r="I42" i="2"/>
  <c r="I39" i="2"/>
  <c r="I38" i="2"/>
  <c r="I37" i="2"/>
  <c r="I34" i="2"/>
  <c r="I33" i="2"/>
  <c r="I32" i="2"/>
  <c r="I31" i="2"/>
  <c r="I30" i="2"/>
  <c r="I27" i="2"/>
  <c r="I26" i="2"/>
  <c r="I25" i="2"/>
  <c r="I24" i="2"/>
  <c r="I23" i="2"/>
  <c r="I22" i="2"/>
  <c r="F10" i="2"/>
  <c r="F9" i="2"/>
  <c r="F8" i="2"/>
  <c r="F7" i="2"/>
  <c r="F6" i="2"/>
  <c r="F5" i="2"/>
  <c r="H27" i="1"/>
  <c r="H34" i="1"/>
  <c r="H39" i="1"/>
  <c r="H43" i="1"/>
  <c r="H45" i="1"/>
  <c r="H53" i="1"/>
  <c r="H76" i="1"/>
  <c r="H84" i="1"/>
  <c r="H95" i="1"/>
  <c r="H105" i="1"/>
  <c r="H116" i="1"/>
  <c r="H121" i="1"/>
  <c r="H131" i="1"/>
  <c r="H133" i="1"/>
  <c r="H139" i="1"/>
  <c r="H140" i="1"/>
  <c r="H170" i="1"/>
  <c r="I27" i="1"/>
  <c r="I34" i="1"/>
  <c r="I39" i="1"/>
  <c r="I43" i="1"/>
  <c r="I45" i="1"/>
  <c r="I53" i="1"/>
  <c r="I61" i="1"/>
  <c r="I76" i="1"/>
  <c r="I84" i="1"/>
  <c r="I95" i="1"/>
  <c r="I105" i="1"/>
  <c r="I116" i="1"/>
  <c r="I118" i="1"/>
  <c r="I121" i="1"/>
  <c r="I131" i="1"/>
  <c r="I133" i="1"/>
  <c r="I139" i="1"/>
  <c r="I140" i="1"/>
  <c r="I170" i="1"/>
  <c r="J170" i="1"/>
  <c r="J169" i="1"/>
  <c r="J167" i="1"/>
  <c r="J165" i="1"/>
  <c r="J164" i="1"/>
  <c r="J162" i="1"/>
  <c r="J161" i="1"/>
  <c r="J160" i="1"/>
  <c r="J159" i="1"/>
  <c r="J158" i="1"/>
  <c r="G105" i="1"/>
  <c r="G116" i="1"/>
  <c r="G131" i="1"/>
  <c r="G154" i="1"/>
  <c r="J22" i="1"/>
  <c r="J23" i="1"/>
  <c r="J24" i="1"/>
  <c r="J25" i="1"/>
  <c r="J26" i="1"/>
  <c r="J27" i="1"/>
  <c r="J30" i="1"/>
  <c r="J31" i="1"/>
  <c r="J32" i="1"/>
  <c r="J33" i="1"/>
  <c r="J34" i="1"/>
  <c r="J37" i="1"/>
  <c r="J38" i="1"/>
  <c r="J39" i="1"/>
  <c r="J42" i="1"/>
  <c r="J43" i="1"/>
  <c r="J45" i="1"/>
  <c r="J49" i="1"/>
  <c r="J50" i="1"/>
  <c r="J51" i="1"/>
  <c r="J52" i="1"/>
  <c r="J53" i="1"/>
  <c r="J56" i="1"/>
  <c r="J57" i="1"/>
  <c r="J58" i="1"/>
  <c r="J59" i="1"/>
  <c r="J60" i="1"/>
  <c r="J61" i="1"/>
  <c r="J66" i="1"/>
  <c r="J67" i="1"/>
  <c r="J68" i="1"/>
  <c r="J69" i="1"/>
  <c r="J70" i="1"/>
  <c r="J71" i="1"/>
  <c r="J72" i="1"/>
  <c r="J73" i="1"/>
  <c r="J74" i="1"/>
  <c r="J75" i="1"/>
  <c r="J76" i="1"/>
  <c r="J79" i="1"/>
  <c r="J80" i="1"/>
  <c r="J81" i="1"/>
  <c r="J82" i="1"/>
  <c r="J83" i="1"/>
  <c r="J84" i="1"/>
  <c r="J87" i="1"/>
  <c r="J88" i="1"/>
  <c r="J89" i="1"/>
  <c r="J90" i="1"/>
  <c r="J91" i="1"/>
  <c r="J92" i="1"/>
  <c r="J93" i="1"/>
  <c r="J94" i="1"/>
  <c r="J95" i="1"/>
  <c r="J98" i="1"/>
  <c r="J99" i="1"/>
  <c r="J101" i="1"/>
  <c r="J102" i="1"/>
  <c r="J103" i="1"/>
  <c r="J104" i="1"/>
  <c r="J105" i="1"/>
  <c r="J108" i="1"/>
  <c r="J109" i="1"/>
  <c r="J110" i="1"/>
  <c r="J111" i="1"/>
  <c r="J112" i="1"/>
  <c r="J114" i="1"/>
  <c r="J115" i="1"/>
  <c r="J116" i="1"/>
  <c r="J118" i="1"/>
  <c r="J121" i="1"/>
  <c r="J126" i="1"/>
  <c r="J127" i="1"/>
  <c r="J129" i="1"/>
  <c r="J131" i="1"/>
  <c r="J133" i="1"/>
  <c r="J137" i="1"/>
  <c r="J138" i="1"/>
  <c r="J139" i="1"/>
  <c r="J140" i="1"/>
</calcChain>
</file>

<file path=xl/sharedStrings.xml><?xml version="1.0" encoding="utf-8"?>
<sst xmlns="http://schemas.openxmlformats.org/spreadsheetml/2006/main" count="585" uniqueCount="212">
  <si>
    <t xml:space="preserve">CHARTER SCHOOL </t>
  </si>
  <si>
    <t>BUDGET REPORT - ALTERNATIVE FORM</t>
  </si>
  <si>
    <t>Charter School Name:</t>
  </si>
  <si>
    <t>(name continued)</t>
  </si>
  <si>
    <t>CDS #:</t>
  </si>
  <si>
    <t>Charter Approving Entity:</t>
  </si>
  <si>
    <t>County:</t>
  </si>
  <si>
    <t>Charter #:</t>
  </si>
  <si>
    <t>Budgeting Period:</t>
  </si>
  <si>
    <t>2016-17</t>
  </si>
  <si>
    <t>This charter school uses the following basis of accounting:</t>
  </si>
  <si>
    <t>x</t>
  </si>
  <si>
    <t xml:space="preserve">   Accrual Basis (Applicable Capital Assets / Interest on Long-Term Debt / Long-Term Liabilities objects are 6900, 7438, 9400-9499, and 9660-9669)</t>
  </si>
  <si>
    <t xml:space="preserve">   Modified Accrual Basis (Applicable Capital Outlay / Debt Service objects are 6100-6170, 6200-6500, 7438, and 7439)</t>
  </si>
  <si>
    <t>Est. Actuals</t>
  </si>
  <si>
    <t>Current Budget Year</t>
  </si>
  <si>
    <t xml:space="preserve">              Description</t>
  </si>
  <si>
    <t>Object Code</t>
  </si>
  <si>
    <t>Prior Year</t>
  </si>
  <si>
    <t>Unrest.</t>
  </si>
  <si>
    <t>Rest.</t>
  </si>
  <si>
    <t>Total</t>
  </si>
  <si>
    <t>A.</t>
  </si>
  <si>
    <t>REVENUES</t>
  </si>
  <si>
    <t xml:space="preserve"> </t>
  </si>
  <si>
    <t>1.</t>
  </si>
  <si>
    <t>Revenue Limit Sources</t>
  </si>
  <si>
    <t>LCFF- Current Year</t>
  </si>
  <si>
    <t>Education Protection Account State Aid - Current Year</t>
  </si>
  <si>
    <t>State Aid - Prior Years</t>
  </si>
  <si>
    <t>Transfers to Charter Schools in Lieu of Property Taxes</t>
  </si>
  <si>
    <t xml:space="preserve">    Other LCFF Transfers</t>
  </si>
  <si>
    <t>8091, 8097</t>
  </si>
  <si>
    <t xml:space="preserve">          Total, Revenue Limit Sources</t>
  </si>
  <si>
    <t>2.</t>
  </si>
  <si>
    <t>Federal Revenues</t>
  </si>
  <si>
    <t xml:space="preserve">No Child Left Behind </t>
  </si>
  <si>
    <t>Special Education - Federal</t>
  </si>
  <si>
    <t>8181, 8182</t>
  </si>
  <si>
    <t>Child Nutrition - Federal</t>
  </si>
  <si>
    <t>Other Federal Revenues</t>
  </si>
  <si>
    <t>8110, 8260-8299</t>
  </si>
  <si>
    <t xml:space="preserve">          Total, Federal Revenues </t>
  </si>
  <si>
    <t>3.</t>
  </si>
  <si>
    <t>Other State Revenues</t>
  </si>
  <si>
    <t>Special Education - State</t>
  </si>
  <si>
    <t>StateRevSE</t>
  </si>
  <si>
    <t>All Other State Revenues</t>
  </si>
  <si>
    <t>StateRevAO</t>
  </si>
  <si>
    <t xml:space="preserve">         Total, Other State Revenues</t>
  </si>
  <si>
    <t>4.</t>
  </si>
  <si>
    <t>Other Local Revenues</t>
  </si>
  <si>
    <t>All Other Local Revenues</t>
  </si>
  <si>
    <t>LocalRevAO</t>
  </si>
  <si>
    <t xml:space="preserve">          Total, Local Revenues</t>
  </si>
  <si>
    <t>5.</t>
  </si>
  <si>
    <t>TOTAL REVENUES</t>
  </si>
  <si>
    <t>B.</t>
  </si>
  <si>
    <t>EXPENDITURES</t>
  </si>
  <si>
    <t>Certificated Salaries</t>
  </si>
  <si>
    <t>Certificated Teachers' Salaries</t>
  </si>
  <si>
    <t>Certificated Pupil Support Salaries</t>
  </si>
  <si>
    <t>Certificated Supervisors' and Administrators' Salaries</t>
  </si>
  <si>
    <t>Other Certificated Salaries</t>
  </si>
  <si>
    <t xml:space="preserve">          Total, Certificated Salaries</t>
  </si>
  <si>
    <t>Non-certificated Salaries</t>
  </si>
  <si>
    <t>Non-certificated Instructional Aides' Salaries</t>
  </si>
  <si>
    <t>Non-certificated Support Salaries</t>
  </si>
  <si>
    <t>Non-certificated Supervisors' and Administrators' Sal.</t>
  </si>
  <si>
    <t>Clerical and Office Salaries</t>
  </si>
  <si>
    <t>Other Non-certificated Salaries</t>
  </si>
  <si>
    <t xml:space="preserve">          Total, Non-certificated Salaries</t>
  </si>
  <si>
    <t>Employee Benefits</t>
  </si>
  <si>
    <t>STRS</t>
  </si>
  <si>
    <t>3101-3102</t>
  </si>
  <si>
    <t>PERS</t>
  </si>
  <si>
    <t>3201-3202</t>
  </si>
  <si>
    <t>OASDI / Medicare / Alternative</t>
  </si>
  <si>
    <t>3301-3302</t>
  </si>
  <si>
    <t>Health and Welfare Benefits</t>
  </si>
  <si>
    <t>3401-3402</t>
  </si>
  <si>
    <t>Unemployment Insurance</t>
  </si>
  <si>
    <t>3501-3502</t>
  </si>
  <si>
    <t>Workers' Compensation Insurance</t>
  </si>
  <si>
    <t>3601-3602</t>
  </si>
  <si>
    <t>OPEB, Allocated</t>
  </si>
  <si>
    <t>3701-3702</t>
  </si>
  <si>
    <t>OPEB, Active Employees</t>
  </si>
  <si>
    <t>3751-3752</t>
  </si>
  <si>
    <t>PERS Reduction (for revenue limit funded schools)</t>
  </si>
  <si>
    <t>3801-3802</t>
  </si>
  <si>
    <t>Other Employee Benefits</t>
  </si>
  <si>
    <t>3901-3902</t>
  </si>
  <si>
    <t xml:space="preserve">          Total, Employee Benefits</t>
  </si>
  <si>
    <t>Books and Supplies</t>
  </si>
  <si>
    <t>Approved Textbooks and Core Curricula Materials</t>
  </si>
  <si>
    <t>Books and Other Reference Materials</t>
  </si>
  <si>
    <t>Materials and Supplies</t>
  </si>
  <si>
    <t>Noncapitalized Equipment</t>
  </si>
  <si>
    <t>Food</t>
  </si>
  <si>
    <t xml:space="preserve">          Total, Books and Supplies</t>
  </si>
  <si>
    <t>Services and Other Operating Expenditures</t>
  </si>
  <si>
    <t>Subagreements for Services</t>
  </si>
  <si>
    <t>Travel and Conferences</t>
  </si>
  <si>
    <t>Dues and Memberships</t>
  </si>
  <si>
    <t>Insurance</t>
  </si>
  <si>
    <t>5400</t>
  </si>
  <si>
    <t>Operations and Housekeeping Services</t>
  </si>
  <si>
    <t>Rentals, Leases, Repairs, and Noncap. Improvements</t>
  </si>
  <si>
    <t>Professional/Consulting Services &amp; Operating Expend.</t>
  </si>
  <si>
    <t>Communications</t>
  </si>
  <si>
    <t xml:space="preserve">          Total, Services and Other Operating Expenditures</t>
  </si>
  <si>
    <t xml:space="preserve">          </t>
  </si>
  <si>
    <t>6.</t>
  </si>
  <si>
    <t>Capital Outlay (Objects 6100-6170, 6200-6500 - modified accrual basis)</t>
  </si>
  <si>
    <t>Sites and Improvements of Sites</t>
  </si>
  <si>
    <t>6100-6170</t>
  </si>
  <si>
    <t>Buildings and Improvements of Buildings</t>
  </si>
  <si>
    <t>Books and Media for New School Libraries or Major</t>
  </si>
  <si>
    <t xml:space="preserve">     Expansion of School Libraries</t>
  </si>
  <si>
    <t xml:space="preserve">Equipment </t>
  </si>
  <si>
    <t>Equipment Replacement</t>
  </si>
  <si>
    <t>Depreciation Expense (for full accrual basis only)</t>
  </si>
  <si>
    <t xml:space="preserve">          Total, Capital Outlay</t>
  </si>
  <si>
    <t>7.</t>
  </si>
  <si>
    <t xml:space="preserve">Other Outgo </t>
  </si>
  <si>
    <t>Tuition to Other Schools</t>
  </si>
  <si>
    <t>7110-7143</t>
  </si>
  <si>
    <t>Transfers of Pass-through Revenues to Other LEAs</t>
  </si>
  <si>
    <t>7211-7213</t>
  </si>
  <si>
    <t>Transfers of Apportionments to Other LEAs - Spec. Ed.</t>
  </si>
  <si>
    <t>7221-7223SE</t>
  </si>
  <si>
    <t>Transfers of Apportionments to Other LEAs - All Other</t>
  </si>
  <si>
    <t>7221-7223AO</t>
  </si>
  <si>
    <t>All Other Transfers</t>
  </si>
  <si>
    <t>7281-7299</t>
  </si>
  <si>
    <t>Debt Service:</t>
  </si>
  <si>
    <t xml:space="preserve">     Interest</t>
  </si>
  <si>
    <t xml:space="preserve">     Principal</t>
  </si>
  <si>
    <t xml:space="preserve">          Total, Other Outgo</t>
  </si>
  <si>
    <t>8.</t>
  </si>
  <si>
    <t>TOTAL EXPENDITURES</t>
  </si>
  <si>
    <t>C.</t>
  </si>
  <si>
    <t>EXCESS (DEFICIENCY) OF REVENUES OVER EXPEND.</t>
  </si>
  <si>
    <t>BEFORE OTHER FINANCING SOURCES AND USES (A5-B8)</t>
  </si>
  <si>
    <t>D.</t>
  </si>
  <si>
    <t>OTHER FINANCING SOURCES / USES</t>
  </si>
  <si>
    <t>Other Sources</t>
  </si>
  <si>
    <t>8930-8979</t>
  </si>
  <si>
    <t>Less:  Other Uses</t>
  </si>
  <si>
    <t>7630-7699</t>
  </si>
  <si>
    <t>Contributions Between Unrestricted and Restricted Accounts</t>
  </si>
  <si>
    <t>(must net to zero)</t>
  </si>
  <si>
    <t>8980-8999</t>
  </si>
  <si>
    <t>TOTAL OTHER FINANCING SOURCES / USES</t>
  </si>
  <si>
    <t>E.</t>
  </si>
  <si>
    <t xml:space="preserve">NET INCREASE (DECREASE) IN FUND BALANCE (C + D4) </t>
  </si>
  <si>
    <t>F.</t>
  </si>
  <si>
    <t>FUND BALANCE, RESERVES</t>
  </si>
  <si>
    <t>Beginning Fund Balance</t>
  </si>
  <si>
    <t>a.</t>
  </si>
  <si>
    <t>As of July 1</t>
  </si>
  <si>
    <t>b.</t>
  </si>
  <si>
    <t>Adjustments to Beginning Balance</t>
  </si>
  <si>
    <t>9793, 9795</t>
  </si>
  <si>
    <t>c.</t>
  </si>
  <si>
    <t>Adjusted Beginning Balance</t>
  </si>
  <si>
    <t>Ending Fund Balance, June 30 (E + F.1.c.)</t>
  </si>
  <si>
    <t>Components of Ending Fund Balance (Optional):</t>
  </si>
  <si>
    <t>Reserve For:</t>
  </si>
  <si>
    <t xml:space="preserve">Revolving Cash (equals object 9130) </t>
  </si>
  <si>
    <t>Stores (equals object 9320)</t>
  </si>
  <si>
    <t>Prepaid Expenditures (equals object 9330)</t>
  </si>
  <si>
    <t>All Others</t>
  </si>
  <si>
    <t>General Reserve</t>
  </si>
  <si>
    <t>Legally Restricted Balance</t>
  </si>
  <si>
    <t>Designated Amounts:</t>
  </si>
  <si>
    <t>Designated for Economic Uncertainties</t>
  </si>
  <si>
    <t>Designated for Unrealized Gains of Investments &amp;               Cash in County Treasury</t>
  </si>
  <si>
    <t>Other Designations</t>
  </si>
  <si>
    <t>Undesignated / Unappropriated Amount</t>
  </si>
  <si>
    <t>Components of Ending Fund Balance (Budget):</t>
  </si>
  <si>
    <t>Nonspendable</t>
  </si>
  <si>
    <t>Restricted</t>
  </si>
  <si>
    <t>Committed</t>
  </si>
  <si>
    <t>Stabilization Arrangements</t>
  </si>
  <si>
    <t>Other Commitments</t>
  </si>
  <si>
    <t>d.</t>
  </si>
  <si>
    <t>Assigned</t>
  </si>
  <si>
    <t>Other Assignments</t>
  </si>
  <si>
    <t>e.</t>
  </si>
  <si>
    <t>Unassigned/Unappropriated</t>
  </si>
  <si>
    <t>Reserve for Economic Uncertainties</t>
  </si>
  <si>
    <t>Unassigned / Unappropriated Amount</t>
  </si>
  <si>
    <t>MULTI-YEAR PROJECTION - ALTERNATIVE FORM</t>
  </si>
  <si>
    <t>Fiscal Year:</t>
  </si>
  <si>
    <t>Totals for</t>
  </si>
  <si>
    <t>Unrestricted</t>
  </si>
  <si>
    <t>State Aid - Current Year</t>
  </si>
  <si>
    <t>Transfers to Charter in Lieu of Property Taxes</t>
  </si>
  <si>
    <t xml:space="preserve">Federal Revenues </t>
  </si>
  <si>
    <t>Professional/Consulting Services and Operating Expend.</t>
  </si>
  <si>
    <t>Capital Outlay (Objects 6100-6170, 6200-6500 for mod. accrual basis)</t>
  </si>
  <si>
    <t>Depreciation Expense (for full accrual only)</t>
  </si>
  <si>
    <t xml:space="preserve">c. </t>
  </si>
  <si>
    <t>2017-18</t>
  </si>
  <si>
    <t>2018-19</t>
  </si>
  <si>
    <t>X</t>
  </si>
  <si>
    <t>Method Schools</t>
  </si>
  <si>
    <t>Dehesa Elementary</t>
  </si>
  <si>
    <t>San Diego</t>
  </si>
  <si>
    <t>37-68049-0129221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</si>
</sst>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m/d"/>
  </numFmts>
  <fonts count="20" x14ac:knownFonts="1">
    <font>
      <sz val="10"/>
      <color rgb="FF000000"/>
      <name val="Arial"/>
    </font>
    <font>
      <b/>
      <sz val="13"/>
      <color rgb="FF000000"/>
      <name val="Arial"/>
    </font>
    <font>
      <sz val="10"/>
      <name val="Arial"/>
    </font>
    <font>
      <b/>
      <u/>
      <sz val="11"/>
      <color rgb="FF000000"/>
      <name val="Arial"/>
    </font>
    <font>
      <b/>
      <u/>
      <sz val="11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0"/>
      <name val="Arial"/>
    </font>
    <font>
      <sz val="12"/>
      <name val="Times New Roman"/>
    </font>
    <font>
      <b/>
      <sz val="11"/>
      <color rgb="FF000000"/>
      <name val="Arial"/>
    </font>
    <font>
      <sz val="12"/>
      <name val="Arial"/>
    </font>
    <font>
      <sz val="11"/>
      <color rgb="FF000000"/>
      <name val="Arial"/>
    </font>
    <font>
      <sz val="11"/>
      <name val="Arial"/>
    </font>
    <font>
      <i/>
      <sz val="12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11"/>
      <name val="Times New Roman"/>
    </font>
    <font>
      <i/>
      <sz val="11"/>
      <color rgb="FF000000"/>
      <name val="Arial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</fills>
  <borders count="6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</borders>
  <cellStyleXfs count="1">
    <xf numFmtId="0" fontId="0" fillId="0" borderId="0"/>
  </cellStyleXfs>
  <cellXfs count="263">
    <xf numFmtId="0" fontId="0" fillId="0" borderId="0" xfId="0" applyFont="1" applyAlignment="1"/>
    <xf numFmtId="0" fontId="2" fillId="2" borderId="1" xfId="0" applyFont="1" applyFill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49" fontId="8" fillId="0" borderId="0" xfId="0" applyNumberFormat="1" applyFont="1"/>
    <xf numFmtId="49" fontId="9" fillId="0" borderId="0" xfId="0" applyNumberFormat="1" applyFont="1" applyAlignment="1">
      <alignment horizontal="right"/>
    </xf>
    <xf numFmtId="0" fontId="8" fillId="0" borderId="0" xfId="0" applyFont="1"/>
    <xf numFmtId="49" fontId="6" fillId="3" borderId="3" xfId="0" applyNumberFormat="1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left"/>
    </xf>
    <xf numFmtId="49" fontId="8" fillId="3" borderId="0" xfId="0" applyNumberFormat="1" applyFont="1" applyFill="1" applyBorder="1"/>
    <xf numFmtId="0" fontId="9" fillId="0" borderId="0" xfId="0" applyFont="1" applyAlignment="1">
      <alignment horizontal="right"/>
    </xf>
    <xf numFmtId="49" fontId="11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13" fillId="0" borderId="0" xfId="0" applyFont="1" applyAlignment="1">
      <alignment vertical="center"/>
    </xf>
    <xf numFmtId="49" fontId="6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0" fontId="9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6" xfId="0" applyFont="1" applyBorder="1"/>
    <xf numFmtId="3" fontId="11" fillId="0" borderId="6" xfId="0" applyNumberFormat="1" applyFont="1" applyBorder="1"/>
    <xf numFmtId="49" fontId="6" fillId="4" borderId="7" xfId="0" applyNumberFormat="1" applyFont="1" applyFill="1" applyBorder="1" applyAlignment="1">
      <alignment horizontal="center"/>
    </xf>
    <xf numFmtId="49" fontId="6" fillId="4" borderId="0" xfId="0" applyNumberFormat="1" applyFont="1" applyFill="1" applyBorder="1" applyAlignment="1">
      <alignment horizontal="center"/>
    </xf>
    <xf numFmtId="49" fontId="5" fillId="4" borderId="0" xfId="0" applyNumberFormat="1" applyFont="1" applyFill="1" applyBorder="1" applyAlignment="1">
      <alignment horizontal="left"/>
    </xf>
    <xf numFmtId="49" fontId="5" fillId="4" borderId="8" xfId="0" applyNumberFormat="1" applyFont="1" applyFill="1" applyBorder="1" applyAlignment="1">
      <alignment horizontal="center"/>
    </xf>
    <xf numFmtId="4" fontId="14" fillId="4" borderId="9" xfId="0" applyNumberFormat="1" applyFont="1" applyFill="1" applyBorder="1" applyAlignment="1">
      <alignment horizontal="center" wrapText="1"/>
    </xf>
    <xf numFmtId="4" fontId="5" fillId="4" borderId="9" xfId="0" applyNumberFormat="1" applyFont="1" applyFill="1" applyBorder="1" applyAlignment="1">
      <alignment horizontal="center"/>
    </xf>
    <xf numFmtId="0" fontId="2" fillId="2" borderId="12" xfId="0" applyFont="1" applyFill="1" applyBorder="1"/>
    <xf numFmtId="49" fontId="6" fillId="4" borderId="10" xfId="0" applyNumberFormat="1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49" fontId="5" fillId="4" borderId="13" xfId="0" applyNumberFormat="1" applyFont="1" applyFill="1" applyBorder="1" applyAlignment="1">
      <alignment horizontal="center"/>
    </xf>
    <xf numFmtId="49" fontId="5" fillId="4" borderId="14" xfId="0" applyNumberFormat="1" applyFont="1" applyFill="1" applyBorder="1" applyAlignment="1">
      <alignment horizontal="center"/>
    </xf>
    <xf numFmtId="49" fontId="5" fillId="4" borderId="10" xfId="0" applyNumberFormat="1" applyFont="1" applyFill="1" applyBorder="1" applyAlignment="1">
      <alignment horizontal="center"/>
    </xf>
    <xf numFmtId="49" fontId="5" fillId="4" borderId="15" xfId="0" applyNumberFormat="1" applyFont="1" applyFill="1" applyBorder="1" applyAlignment="1">
      <alignment horizontal="center"/>
    </xf>
    <xf numFmtId="49" fontId="5" fillId="0" borderId="16" xfId="0" applyNumberFormat="1" applyFont="1" applyBorder="1"/>
    <xf numFmtId="49" fontId="5" fillId="0" borderId="0" xfId="0" applyNumberFormat="1" applyFont="1"/>
    <xf numFmtId="49" fontId="6" fillId="0" borderId="0" xfId="0" applyNumberFormat="1" applyFont="1"/>
    <xf numFmtId="0" fontId="6" fillId="0" borderId="17" xfId="0" applyFont="1" applyBorder="1" applyAlignment="1">
      <alignment horizontal="center"/>
    </xf>
    <xf numFmtId="40" fontId="6" fillId="0" borderId="18" xfId="0" applyNumberFormat="1" applyFont="1" applyBorder="1" applyAlignment="1">
      <alignment horizontal="right"/>
    </xf>
    <xf numFmtId="40" fontId="6" fillId="0" borderId="19" xfId="0" applyNumberFormat="1" applyFont="1" applyBorder="1" applyAlignment="1">
      <alignment horizontal="right"/>
    </xf>
    <xf numFmtId="3" fontId="6" fillId="0" borderId="20" xfId="0" applyNumberFormat="1" applyFont="1" applyBorder="1"/>
    <xf numFmtId="3" fontId="6" fillId="0" borderId="18" xfId="0" applyNumberFormat="1" applyFont="1" applyBorder="1"/>
    <xf numFmtId="0" fontId="6" fillId="0" borderId="8" xfId="0" applyFont="1" applyBorder="1" applyAlignment="1">
      <alignment horizontal="center"/>
    </xf>
    <xf numFmtId="49" fontId="6" fillId="0" borderId="0" xfId="0" applyNumberFormat="1" applyFont="1" applyAlignment="1"/>
    <xf numFmtId="0" fontId="6" fillId="0" borderId="21" xfId="0" applyFont="1" applyBorder="1" applyAlignment="1">
      <alignment horizontal="center"/>
    </xf>
    <xf numFmtId="39" fontId="6" fillId="0" borderId="22" xfId="0" applyNumberFormat="1" applyFont="1" applyBorder="1" applyAlignment="1">
      <alignment horizontal="right"/>
    </xf>
    <xf numFmtId="39" fontId="6" fillId="0" borderId="23" xfId="0" applyNumberFormat="1" applyFont="1" applyBorder="1" applyAlignment="1">
      <alignment horizontal="right"/>
    </xf>
    <xf numFmtId="39" fontId="6" fillId="5" borderId="24" xfId="0" applyNumberFormat="1" applyFont="1" applyFill="1" applyBorder="1"/>
    <xf numFmtId="39" fontId="6" fillId="0" borderId="22" xfId="0" applyNumberFormat="1" applyFont="1" applyBorder="1"/>
    <xf numFmtId="0" fontId="6" fillId="0" borderId="25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39" fontId="6" fillId="5" borderId="24" xfId="0" applyNumberFormat="1" applyFont="1" applyFill="1" applyBorder="1"/>
    <xf numFmtId="3" fontId="6" fillId="0" borderId="25" xfId="0" applyNumberFormat="1" applyFont="1" applyBorder="1" applyAlignment="1">
      <alignment horizontal="center"/>
    </xf>
    <xf numFmtId="39" fontId="6" fillId="0" borderId="24" xfId="0" applyNumberFormat="1" applyFont="1" applyBorder="1"/>
    <xf numFmtId="0" fontId="6" fillId="0" borderId="26" xfId="0" applyFont="1" applyBorder="1" applyAlignment="1">
      <alignment horizontal="center"/>
    </xf>
    <xf numFmtId="39" fontId="6" fillId="6" borderId="27" xfId="0" applyNumberFormat="1" applyFont="1" applyFill="1" applyBorder="1" applyAlignment="1">
      <alignment horizontal="right"/>
    </xf>
    <xf numFmtId="39" fontId="6" fillId="6" borderId="28" xfId="0" applyNumberFormat="1" applyFont="1" applyFill="1" applyBorder="1" applyAlignment="1">
      <alignment horizontal="right"/>
    </xf>
    <xf numFmtId="39" fontId="6" fillId="6" borderId="29" xfId="0" applyNumberFormat="1" applyFont="1" applyFill="1" applyBorder="1" applyAlignment="1">
      <alignment horizontal="right"/>
    </xf>
    <xf numFmtId="40" fontId="6" fillId="0" borderId="30" xfId="0" applyNumberFormat="1" applyFont="1" applyBorder="1" applyAlignment="1">
      <alignment horizontal="right"/>
    </xf>
    <xf numFmtId="40" fontId="6" fillId="0" borderId="31" xfId="0" applyNumberFormat="1" applyFont="1" applyBorder="1" applyAlignment="1">
      <alignment horizontal="right"/>
    </xf>
    <xf numFmtId="39" fontId="6" fillId="0" borderId="32" xfId="0" applyNumberFormat="1" applyFont="1" applyBorder="1"/>
    <xf numFmtId="39" fontId="6" fillId="0" borderId="30" xfId="0" applyNumberFormat="1" applyFont="1" applyBorder="1"/>
    <xf numFmtId="39" fontId="6" fillId="0" borderId="20" xfId="0" applyNumberFormat="1" applyFont="1" applyBorder="1"/>
    <xf numFmtId="39" fontId="6" fillId="0" borderId="18" xfId="0" applyNumberFormat="1" applyFont="1" applyBorder="1"/>
    <xf numFmtId="39" fontId="6" fillId="5" borderId="23" xfId="0" applyNumberFormat="1" applyFont="1" applyFill="1" applyBorder="1" applyAlignment="1">
      <alignment horizontal="right"/>
    </xf>
    <xf numFmtId="49" fontId="6" fillId="0" borderId="16" xfId="0" applyNumberFormat="1" applyFont="1" applyBorder="1"/>
    <xf numFmtId="39" fontId="6" fillId="5" borderId="33" xfId="0" applyNumberFormat="1" applyFont="1" applyFill="1" applyBorder="1"/>
    <xf numFmtId="0" fontId="6" fillId="0" borderId="0" xfId="0" applyFont="1"/>
    <xf numFmtId="0" fontId="6" fillId="0" borderId="16" xfId="0" applyFont="1" applyBorder="1"/>
    <xf numFmtId="0" fontId="5" fillId="0" borderId="0" xfId="0" applyFont="1"/>
    <xf numFmtId="0" fontId="6" fillId="0" borderId="0" xfId="0" applyFont="1" applyAlignment="1">
      <alignment horizontal="left"/>
    </xf>
    <xf numFmtId="49" fontId="6" fillId="0" borderId="34" xfId="0" applyNumberFormat="1" applyFont="1" applyBorder="1"/>
    <xf numFmtId="49" fontId="6" fillId="0" borderId="6" xfId="0" applyNumberFormat="1" applyFont="1" applyBorder="1"/>
    <xf numFmtId="0" fontId="6" fillId="0" borderId="35" xfId="0" applyFont="1" applyBorder="1" applyAlignment="1">
      <alignment horizontal="center"/>
    </xf>
    <xf numFmtId="39" fontId="6" fillId="6" borderId="36" xfId="0" applyNumberFormat="1" applyFont="1" applyFill="1" applyBorder="1" applyAlignment="1">
      <alignment horizontal="right"/>
    </xf>
    <xf numFmtId="39" fontId="6" fillId="6" borderId="37" xfId="0" applyNumberFormat="1" applyFont="1" applyFill="1" applyBorder="1" applyAlignment="1">
      <alignment horizontal="right"/>
    </xf>
    <xf numFmtId="39" fontId="6" fillId="6" borderId="38" xfId="0" applyNumberFormat="1" applyFont="1" applyFill="1" applyBorder="1" applyAlignment="1">
      <alignment horizontal="right"/>
    </xf>
    <xf numFmtId="49" fontId="6" fillId="4" borderId="39" xfId="0" applyNumberFormat="1" applyFont="1" applyFill="1" applyBorder="1" applyAlignment="1">
      <alignment horizontal="center"/>
    </xf>
    <xf numFmtId="49" fontId="5" fillId="4" borderId="39" xfId="0" applyNumberFormat="1" applyFont="1" applyFill="1" applyBorder="1" applyAlignment="1">
      <alignment horizontal="left"/>
    </xf>
    <xf numFmtId="49" fontId="5" fillId="4" borderId="40" xfId="0" applyNumberFormat="1" applyFont="1" applyFill="1" applyBorder="1" applyAlignment="1">
      <alignment horizontal="center"/>
    </xf>
    <xf numFmtId="0" fontId="8" fillId="2" borderId="12" xfId="0" applyFont="1" applyFill="1" applyBorder="1"/>
    <xf numFmtId="49" fontId="6" fillId="0" borderId="0" xfId="0" applyNumberFormat="1" applyFont="1" applyAlignment="1">
      <alignment wrapText="1"/>
    </xf>
    <xf numFmtId="40" fontId="6" fillId="0" borderId="22" xfId="0" applyNumberFormat="1" applyFont="1" applyBorder="1" applyAlignment="1">
      <alignment horizontal="right"/>
    </xf>
    <xf numFmtId="40" fontId="6" fillId="0" borderId="23" xfId="0" applyNumberFormat="1" applyFont="1" applyBorder="1" applyAlignment="1">
      <alignment horizontal="right"/>
    </xf>
    <xf numFmtId="164" fontId="10" fillId="0" borderId="43" xfId="0" applyNumberFormat="1" applyFont="1" applyBorder="1"/>
    <xf numFmtId="40" fontId="6" fillId="5" borderId="44" xfId="0" applyNumberFormat="1" applyFont="1" applyFill="1" applyBorder="1" applyAlignment="1">
      <alignment horizontal="right"/>
    </xf>
    <xf numFmtId="40" fontId="6" fillId="5" borderId="45" xfId="0" applyNumberFormat="1" applyFont="1" applyFill="1" applyBorder="1" applyAlignment="1">
      <alignment horizontal="right"/>
    </xf>
    <xf numFmtId="39" fontId="6" fillId="5" borderId="46" xfId="0" applyNumberFormat="1" applyFont="1" applyFill="1" applyBorder="1"/>
    <xf numFmtId="39" fontId="6" fillId="5" borderId="44" xfId="0" applyNumberFormat="1" applyFont="1" applyFill="1" applyBorder="1"/>
    <xf numFmtId="49" fontId="13" fillId="0" borderId="0" xfId="0" applyNumberFormat="1" applyFont="1" applyAlignment="1">
      <alignment horizontal="left"/>
    </xf>
    <xf numFmtId="0" fontId="13" fillId="0" borderId="25" xfId="0" applyFont="1" applyBorder="1" applyAlignment="1">
      <alignment horizontal="center"/>
    </xf>
    <xf numFmtId="40" fontId="6" fillId="0" borderId="44" xfId="0" applyNumberFormat="1" applyFont="1" applyBorder="1" applyAlignment="1">
      <alignment horizontal="right"/>
    </xf>
    <xf numFmtId="40" fontId="6" fillId="0" borderId="45" xfId="0" applyNumberFormat="1" applyFont="1" applyBorder="1" applyAlignment="1">
      <alignment horizontal="right"/>
    </xf>
    <xf numFmtId="39" fontId="6" fillId="0" borderId="46" xfId="0" applyNumberFormat="1" applyFont="1" applyBorder="1"/>
    <xf numFmtId="39" fontId="6" fillId="0" borderId="44" xfId="0" applyNumberFormat="1" applyFont="1" applyBorder="1"/>
    <xf numFmtId="49" fontId="5" fillId="0" borderId="34" xfId="0" applyNumberFormat="1" applyFont="1" applyBorder="1"/>
    <xf numFmtId="49" fontId="5" fillId="0" borderId="6" xfId="0" applyNumberFormat="1" applyFont="1" applyBorder="1"/>
    <xf numFmtId="0" fontId="6" fillId="0" borderId="6" xfId="0" applyFont="1" applyBorder="1"/>
    <xf numFmtId="49" fontId="14" fillId="0" borderId="0" xfId="0" applyNumberFormat="1" applyFont="1"/>
    <xf numFmtId="39" fontId="6" fillId="0" borderId="30" xfId="0" applyNumberFormat="1" applyFont="1" applyBorder="1" applyAlignment="1">
      <alignment horizontal="right"/>
    </xf>
    <xf numFmtId="39" fontId="6" fillId="5" borderId="31" xfId="0" applyNumberFormat="1" applyFont="1" applyFill="1" applyBorder="1" applyAlignment="1">
      <alignment horizontal="right"/>
    </xf>
    <xf numFmtId="39" fontId="6" fillId="5" borderId="20" xfId="0" applyNumberFormat="1" applyFont="1" applyFill="1" applyBorder="1" applyAlignment="1">
      <alignment horizontal="right"/>
    </xf>
    <xf numFmtId="39" fontId="6" fillId="5" borderId="18" xfId="0" applyNumberFormat="1" applyFont="1" applyFill="1" applyBorder="1" applyAlignment="1">
      <alignment horizontal="right"/>
    </xf>
    <xf numFmtId="40" fontId="6" fillId="5" borderId="19" xfId="0" applyNumberFormat="1" applyFont="1" applyFill="1" applyBorder="1" applyAlignment="1">
      <alignment horizontal="right"/>
    </xf>
    <xf numFmtId="39" fontId="6" fillId="5" borderId="20" xfId="0" applyNumberFormat="1" applyFont="1" applyFill="1" applyBorder="1"/>
    <xf numFmtId="39" fontId="6" fillId="5" borderId="18" xfId="0" applyNumberFormat="1" applyFont="1" applyFill="1" applyBorder="1"/>
    <xf numFmtId="39" fontId="10" fillId="5" borderId="23" xfId="0" applyNumberFormat="1" applyFont="1" applyFill="1" applyBorder="1" applyAlignment="1">
      <alignment horizontal="right"/>
    </xf>
    <xf numFmtId="39" fontId="10" fillId="5" borderId="24" xfId="0" applyNumberFormat="1" applyFont="1" applyFill="1" applyBorder="1"/>
    <xf numFmtId="39" fontId="6" fillId="5" borderId="22" xfId="0" applyNumberFormat="1" applyFont="1" applyFill="1" applyBorder="1"/>
    <xf numFmtId="39" fontId="10" fillId="5" borderId="33" xfId="0" applyNumberFormat="1" applyFont="1" applyFill="1" applyBorder="1"/>
    <xf numFmtId="39" fontId="6" fillId="0" borderId="44" xfId="0" applyNumberFormat="1" applyFont="1" applyBorder="1" applyAlignment="1">
      <alignment horizontal="right"/>
    </xf>
    <xf numFmtId="39" fontId="10" fillId="5" borderId="45" xfId="0" applyNumberFormat="1" applyFont="1" applyFill="1" applyBorder="1"/>
    <xf numFmtId="39" fontId="10" fillId="5" borderId="46" xfId="0" applyNumberFormat="1" applyFont="1" applyFill="1" applyBorder="1"/>
    <xf numFmtId="0" fontId="6" fillId="0" borderId="0" xfId="0" applyFont="1" applyAlignment="1">
      <alignment horizontal="left" wrapText="1"/>
    </xf>
    <xf numFmtId="39" fontId="6" fillId="0" borderId="18" xfId="0" applyNumberFormat="1" applyFont="1" applyBorder="1" applyAlignment="1">
      <alignment horizontal="right"/>
    </xf>
    <xf numFmtId="39" fontId="10" fillId="5" borderId="19" xfId="0" applyNumberFormat="1" applyFont="1" applyFill="1" applyBorder="1" applyAlignment="1">
      <alignment horizontal="right"/>
    </xf>
    <xf numFmtId="39" fontId="10" fillId="5" borderId="20" xfId="0" applyNumberFormat="1" applyFont="1" applyFill="1" applyBorder="1"/>
    <xf numFmtId="39" fontId="6" fillId="0" borderId="47" xfId="0" applyNumberFormat="1" applyFont="1" applyBorder="1" applyAlignment="1">
      <alignment horizontal="right"/>
    </xf>
    <xf numFmtId="39" fontId="10" fillId="5" borderId="45" xfId="0" applyNumberFormat="1" applyFont="1" applyFill="1" applyBorder="1" applyAlignment="1">
      <alignment horizontal="right"/>
    </xf>
    <xf numFmtId="0" fontId="6" fillId="0" borderId="34" xfId="0" applyFont="1" applyBorder="1"/>
    <xf numFmtId="0" fontId="6" fillId="0" borderId="48" xfId="0" applyFont="1" applyBorder="1" applyAlignment="1">
      <alignment horizontal="center"/>
    </xf>
    <xf numFmtId="39" fontId="6" fillId="6" borderId="49" xfId="0" applyNumberFormat="1" applyFont="1" applyFill="1" applyBorder="1" applyAlignment="1">
      <alignment horizontal="right"/>
    </xf>
    <xf numFmtId="39" fontId="6" fillId="5" borderId="50" xfId="0" applyNumberFormat="1" applyFont="1" applyFill="1" applyBorder="1" applyAlignment="1">
      <alignment horizontal="right"/>
    </xf>
    <xf numFmtId="39" fontId="6" fillId="5" borderId="51" xfId="0" applyNumberFormat="1" applyFont="1" applyFill="1" applyBorder="1" applyAlignment="1">
      <alignment horizontal="right"/>
    </xf>
    <xf numFmtId="39" fontId="6" fillId="5" borderId="49" xfId="0" applyNumberFormat="1" applyFont="1" applyFill="1" applyBorder="1" applyAlignment="1">
      <alignment horizontal="right"/>
    </xf>
    <xf numFmtId="39" fontId="6" fillId="5" borderId="30" xfId="0" applyNumberFormat="1" applyFont="1" applyFill="1" applyBorder="1" applyAlignment="1">
      <alignment horizontal="right"/>
    </xf>
    <xf numFmtId="39" fontId="6" fillId="0" borderId="31" xfId="0" applyNumberFormat="1" applyFont="1" applyBorder="1" applyAlignment="1">
      <alignment horizontal="right"/>
    </xf>
    <xf numFmtId="40" fontId="6" fillId="5" borderId="18" xfId="0" applyNumberFormat="1" applyFont="1" applyFill="1" applyBorder="1" applyAlignment="1">
      <alignment horizontal="right"/>
    </xf>
    <xf numFmtId="39" fontId="6" fillId="5" borderId="22" xfId="0" applyNumberFormat="1" applyFont="1" applyFill="1" applyBorder="1" applyAlignment="1">
      <alignment horizontal="right"/>
    </xf>
    <xf numFmtId="39" fontId="6" fillId="5" borderId="44" xfId="0" applyNumberFormat="1" applyFont="1" applyFill="1" applyBorder="1" applyAlignment="1">
      <alignment horizontal="right"/>
    </xf>
    <xf numFmtId="39" fontId="6" fillId="0" borderId="45" xfId="0" applyNumberFormat="1" applyFont="1" applyBorder="1" applyAlignment="1">
      <alignment horizontal="right"/>
    </xf>
    <xf numFmtId="39" fontId="6" fillId="0" borderId="23" xfId="0" applyNumberFormat="1" applyFont="1" applyBorder="1"/>
    <xf numFmtId="0" fontId="6" fillId="0" borderId="46" xfId="0" applyFont="1" applyBorder="1" applyAlignment="1">
      <alignment horizontal="center"/>
    </xf>
    <xf numFmtId="39" fontId="6" fillId="0" borderId="19" xfId="0" applyNumberFormat="1" applyFont="1" applyBorder="1" applyAlignment="1">
      <alignment horizontal="right"/>
    </xf>
    <xf numFmtId="39" fontId="6" fillId="5" borderId="14" xfId="0" applyNumberFormat="1" applyFont="1" applyFill="1" applyBorder="1" applyAlignment="1">
      <alignment horizontal="right"/>
    </xf>
    <xf numFmtId="39" fontId="6" fillId="0" borderId="52" xfId="0" applyNumberFormat="1" applyFont="1" applyBorder="1" applyAlignment="1">
      <alignment horizontal="right"/>
    </xf>
    <xf numFmtId="39" fontId="6" fillId="0" borderId="15" xfId="0" applyNumberFormat="1" applyFont="1" applyBorder="1"/>
    <xf numFmtId="39" fontId="6" fillId="0" borderId="14" xfId="0" applyNumberFormat="1" applyFont="1" applyBorder="1"/>
    <xf numFmtId="0" fontId="6" fillId="0" borderId="6" xfId="0" applyFont="1" applyBorder="1" applyAlignment="1">
      <alignment horizontal="left"/>
    </xf>
    <xf numFmtId="39" fontId="6" fillId="6" borderId="53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49" fontId="11" fillId="4" borderId="16" xfId="0" applyNumberFormat="1" applyFont="1" applyFill="1" applyBorder="1" applyAlignment="1">
      <alignment horizontal="center"/>
    </xf>
    <xf numFmtId="49" fontId="11" fillId="4" borderId="0" xfId="0" applyNumberFormat="1" applyFont="1" applyFill="1" applyBorder="1" applyAlignment="1">
      <alignment horizontal="center"/>
    </xf>
    <xf numFmtId="49" fontId="9" fillId="4" borderId="0" xfId="0" applyNumberFormat="1" applyFont="1" applyFill="1" applyBorder="1" applyAlignment="1">
      <alignment horizontal="left"/>
    </xf>
    <xf numFmtId="49" fontId="9" fillId="4" borderId="8" xfId="0" applyNumberFormat="1" applyFont="1" applyFill="1" applyBorder="1" applyAlignment="1">
      <alignment horizontal="center"/>
    </xf>
    <xf numFmtId="4" fontId="9" fillId="4" borderId="18" xfId="0" applyNumberFormat="1" applyFont="1" applyFill="1" applyBorder="1" applyAlignment="1">
      <alignment horizontal="center" wrapText="1"/>
    </xf>
    <xf numFmtId="49" fontId="11" fillId="4" borderId="10" xfId="0" applyNumberFormat="1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/>
    </xf>
    <xf numFmtId="49" fontId="9" fillId="4" borderId="2" xfId="0" applyNumberFormat="1" applyFont="1" applyFill="1" applyBorder="1" applyAlignment="1">
      <alignment horizontal="left"/>
    </xf>
    <xf numFmtId="49" fontId="9" fillId="4" borderId="13" xfId="0" applyNumberFormat="1" applyFont="1" applyFill="1" applyBorder="1" applyAlignment="1">
      <alignment horizontal="center"/>
    </xf>
    <xf numFmtId="4" fontId="9" fillId="4" borderId="10" xfId="0" applyNumberFormat="1" applyFont="1" applyFill="1" applyBorder="1" applyAlignment="1">
      <alignment horizontal="center" wrapText="1"/>
    </xf>
    <xf numFmtId="165" fontId="9" fillId="4" borderId="4" xfId="0" applyNumberFormat="1" applyFont="1" applyFill="1" applyBorder="1" applyAlignment="1">
      <alignment horizontal="center"/>
    </xf>
    <xf numFmtId="4" fontId="9" fillId="4" borderId="11" xfId="0" applyNumberFormat="1" applyFont="1" applyFill="1" applyBorder="1" applyAlignment="1">
      <alignment horizontal="center"/>
    </xf>
    <xf numFmtId="4" fontId="9" fillId="4" borderId="14" xfId="0" applyNumberFormat="1" applyFont="1" applyFill="1" applyBorder="1" applyAlignment="1">
      <alignment horizontal="center"/>
    </xf>
    <xf numFmtId="49" fontId="9" fillId="0" borderId="16" xfId="0" applyNumberFormat="1" applyFont="1" applyBorder="1"/>
    <xf numFmtId="49" fontId="9" fillId="0" borderId="0" xfId="0" applyNumberFormat="1" applyFont="1"/>
    <xf numFmtId="49" fontId="11" fillId="0" borderId="0" xfId="0" applyNumberFormat="1" applyFont="1"/>
    <xf numFmtId="0" fontId="11" fillId="0" borderId="17" xfId="0" applyFont="1" applyBorder="1" applyAlignment="1">
      <alignment horizontal="center"/>
    </xf>
    <xf numFmtId="40" fontId="11" fillId="0" borderId="31" xfId="0" applyNumberFormat="1" applyFont="1" applyBorder="1" applyAlignment="1">
      <alignment horizontal="right"/>
    </xf>
    <xf numFmtId="40" fontId="11" fillId="0" borderId="1" xfId="0" applyNumberFormat="1" applyFont="1" applyBorder="1" applyAlignment="1">
      <alignment horizontal="right"/>
    </xf>
    <xf numFmtId="40" fontId="11" fillId="0" borderId="20" xfId="0" applyNumberFormat="1" applyFont="1" applyBorder="1" applyAlignment="1">
      <alignment horizontal="right"/>
    </xf>
    <xf numFmtId="40" fontId="11" fillId="0" borderId="18" xfId="0" applyNumberFormat="1" applyFont="1" applyBorder="1" applyAlignment="1">
      <alignment horizontal="right"/>
    </xf>
    <xf numFmtId="0" fontId="11" fillId="0" borderId="8" xfId="0" applyFont="1" applyBorder="1" applyAlignment="1">
      <alignment horizontal="center"/>
    </xf>
    <xf numFmtId="40" fontId="11" fillId="0" borderId="19" xfId="0" applyNumberFormat="1" applyFont="1" applyBorder="1" applyAlignment="1">
      <alignment horizontal="right"/>
    </xf>
    <xf numFmtId="0" fontId="11" fillId="0" borderId="21" xfId="0" applyFont="1" applyBorder="1" applyAlignment="1">
      <alignment horizontal="center"/>
    </xf>
    <xf numFmtId="39" fontId="11" fillId="0" borderId="23" xfId="0" applyNumberFormat="1" applyFont="1" applyBorder="1" applyAlignment="1">
      <alignment horizontal="right"/>
    </xf>
    <xf numFmtId="39" fontId="11" fillId="0" borderId="55" xfId="0" applyNumberFormat="1" applyFont="1" applyBorder="1" applyAlignment="1">
      <alignment horizontal="right"/>
    </xf>
    <xf numFmtId="39" fontId="11" fillId="0" borderId="24" xfId="0" applyNumberFormat="1" applyFont="1" applyBorder="1" applyAlignment="1">
      <alignment horizontal="right"/>
    </xf>
    <xf numFmtId="39" fontId="11" fillId="0" borderId="22" xfId="0" applyNumberFormat="1" applyFont="1" applyBorder="1" applyAlignment="1">
      <alignment horizontal="right"/>
    </xf>
    <xf numFmtId="49" fontId="11" fillId="0" borderId="0" xfId="0" applyNumberFormat="1" applyFont="1" applyAlignment="1"/>
    <xf numFmtId="0" fontId="11" fillId="0" borderId="25" xfId="0" applyFont="1" applyBorder="1" applyAlignment="1">
      <alignment horizontal="center"/>
    </xf>
    <xf numFmtId="3" fontId="11" fillId="0" borderId="25" xfId="0" applyNumberFormat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39" fontId="11" fillId="6" borderId="28" xfId="0" applyNumberFormat="1" applyFont="1" applyFill="1" applyBorder="1" applyAlignment="1">
      <alignment horizontal="right"/>
    </xf>
    <xf numFmtId="39" fontId="11" fillId="6" borderId="54" xfId="0" applyNumberFormat="1" applyFont="1" applyFill="1" applyBorder="1" applyAlignment="1">
      <alignment horizontal="right"/>
    </xf>
    <xf numFmtId="39" fontId="11" fillId="6" borderId="29" xfId="0" applyNumberFormat="1" applyFont="1" applyFill="1" applyBorder="1" applyAlignment="1">
      <alignment horizontal="right"/>
    </xf>
    <xf numFmtId="39" fontId="11" fillId="6" borderId="27" xfId="0" applyNumberFormat="1" applyFont="1" applyFill="1" applyBorder="1" applyAlignment="1">
      <alignment horizontal="right"/>
    </xf>
    <xf numFmtId="40" fontId="11" fillId="0" borderId="56" xfId="0" applyNumberFormat="1" applyFont="1" applyBorder="1" applyAlignment="1">
      <alignment horizontal="right"/>
    </xf>
    <xf numFmtId="40" fontId="11" fillId="0" borderId="32" xfId="0" applyNumberFormat="1" applyFont="1" applyBorder="1" applyAlignment="1">
      <alignment horizontal="right"/>
    </xf>
    <xf numFmtId="40" fontId="11" fillId="0" borderId="30" xfId="0" applyNumberFormat="1" applyFont="1" applyBorder="1" applyAlignment="1">
      <alignment horizontal="right"/>
    </xf>
    <xf numFmtId="40" fontId="11" fillId="0" borderId="12" xfId="0" applyNumberFormat="1" applyFont="1" applyBorder="1" applyAlignment="1">
      <alignment horizontal="right"/>
    </xf>
    <xf numFmtId="49" fontId="11" fillId="0" borderId="16" xfId="0" applyNumberFormat="1" applyFont="1" applyBorder="1"/>
    <xf numFmtId="0" fontId="11" fillId="0" borderId="16" xfId="0" applyFont="1" applyBorder="1"/>
    <xf numFmtId="49" fontId="11" fillId="0" borderId="34" xfId="0" applyNumberFormat="1" applyFont="1" applyBorder="1"/>
    <xf numFmtId="49" fontId="11" fillId="0" borderId="6" xfId="0" applyNumberFormat="1" applyFont="1" applyBorder="1"/>
    <xf numFmtId="49" fontId="11" fillId="0" borderId="53" xfId="0" applyNumberFormat="1" applyFont="1" applyBorder="1"/>
    <xf numFmtId="0" fontId="11" fillId="0" borderId="35" xfId="0" applyFont="1" applyBorder="1" applyAlignment="1">
      <alignment horizontal="center"/>
    </xf>
    <xf numFmtId="39" fontId="11" fillId="6" borderId="37" xfId="0" applyNumberFormat="1" applyFont="1" applyFill="1" applyBorder="1" applyAlignment="1">
      <alignment horizontal="right"/>
    </xf>
    <xf numFmtId="39" fontId="11" fillId="6" borderId="57" xfId="0" applyNumberFormat="1" applyFont="1" applyFill="1" applyBorder="1" applyAlignment="1">
      <alignment horizontal="right"/>
    </xf>
    <xf numFmtId="39" fontId="11" fillId="6" borderId="38" xfId="0" applyNumberFormat="1" applyFont="1" applyFill="1" applyBorder="1" applyAlignment="1">
      <alignment horizontal="right"/>
    </xf>
    <xf numFmtId="39" fontId="11" fillId="6" borderId="36" xfId="0" applyNumberFormat="1" applyFont="1" applyFill="1" applyBorder="1" applyAlignment="1">
      <alignment horizontal="right"/>
    </xf>
    <xf numFmtId="0" fontId="17" fillId="0" borderId="6" xfId="0" applyFont="1" applyBorder="1"/>
    <xf numFmtId="49" fontId="11" fillId="4" borderId="7" xfId="0" applyNumberFormat="1" applyFont="1" applyFill="1" applyBorder="1" applyAlignment="1">
      <alignment horizontal="center"/>
    </xf>
    <xf numFmtId="49" fontId="11" fillId="4" borderId="39" xfId="0" applyNumberFormat="1" applyFont="1" applyFill="1" applyBorder="1" applyAlignment="1">
      <alignment horizontal="center"/>
    </xf>
    <xf numFmtId="49" fontId="9" fillId="4" borderId="39" xfId="0" applyNumberFormat="1" applyFont="1" applyFill="1" applyBorder="1" applyAlignment="1">
      <alignment horizontal="left"/>
    </xf>
    <xf numFmtId="49" fontId="9" fillId="4" borderId="40" xfId="0" applyNumberFormat="1" applyFont="1" applyFill="1" applyBorder="1" applyAlignment="1">
      <alignment horizontal="center"/>
    </xf>
    <xf numFmtId="4" fontId="9" fillId="4" borderId="9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>
      <alignment wrapText="1"/>
    </xf>
    <xf numFmtId="0" fontId="11" fillId="0" borderId="24" xfId="0" applyFont="1" applyBorder="1" applyAlignment="1">
      <alignment horizontal="center"/>
    </xf>
    <xf numFmtId="40" fontId="11" fillId="5" borderId="45" xfId="0" applyNumberFormat="1" applyFont="1" applyFill="1" applyBorder="1" applyAlignment="1">
      <alignment horizontal="right"/>
    </xf>
    <xf numFmtId="40" fontId="11" fillId="5" borderId="59" xfId="0" applyNumberFormat="1" applyFont="1" applyFill="1" applyBorder="1" applyAlignment="1">
      <alignment horizontal="right"/>
    </xf>
    <xf numFmtId="40" fontId="11" fillId="5" borderId="46" xfId="0" applyNumberFormat="1" applyFont="1" applyFill="1" applyBorder="1" applyAlignment="1">
      <alignment horizontal="right"/>
    </xf>
    <xf numFmtId="40" fontId="11" fillId="5" borderId="44" xfId="0" applyNumberFormat="1" applyFont="1" applyFill="1" applyBorder="1" applyAlignment="1">
      <alignment horizontal="right"/>
    </xf>
    <xf numFmtId="49" fontId="18" fillId="0" borderId="0" xfId="0" applyNumberFormat="1" applyFont="1"/>
    <xf numFmtId="0" fontId="18" fillId="0" borderId="25" xfId="0" applyFont="1" applyBorder="1" applyAlignment="1">
      <alignment horizontal="center"/>
    </xf>
    <xf numFmtId="40" fontId="11" fillId="0" borderId="45" xfId="0" applyNumberFormat="1" applyFont="1" applyBorder="1" applyAlignment="1">
      <alignment horizontal="right"/>
    </xf>
    <xf numFmtId="40" fontId="11" fillId="0" borderId="59" xfId="0" applyNumberFormat="1" applyFont="1" applyBorder="1" applyAlignment="1">
      <alignment horizontal="right"/>
    </xf>
    <xf numFmtId="40" fontId="11" fillId="0" borderId="46" xfId="0" applyNumberFormat="1" applyFont="1" applyBorder="1" applyAlignment="1">
      <alignment horizontal="right"/>
    </xf>
    <xf numFmtId="40" fontId="11" fillId="0" borderId="44" xfId="0" applyNumberFormat="1" applyFont="1" applyBorder="1" applyAlignment="1">
      <alignment horizontal="right"/>
    </xf>
    <xf numFmtId="49" fontId="9" fillId="0" borderId="34" xfId="0" applyNumberFormat="1" applyFont="1" applyBorder="1"/>
    <xf numFmtId="49" fontId="9" fillId="0" borderId="6" xfId="0" applyNumberFormat="1" applyFont="1" applyBorder="1"/>
    <xf numFmtId="39" fontId="11" fillId="5" borderId="31" xfId="0" applyNumberFormat="1" applyFont="1" applyFill="1" applyBorder="1" applyAlignment="1">
      <alignment horizontal="right"/>
    </xf>
    <xf numFmtId="39" fontId="11" fillId="5" borderId="56" xfId="0" applyNumberFormat="1" applyFont="1" applyFill="1" applyBorder="1" applyAlignment="1">
      <alignment horizontal="right"/>
    </xf>
    <xf numFmtId="39" fontId="11" fillId="5" borderId="20" xfId="0" applyNumberFormat="1" applyFont="1" applyFill="1" applyBorder="1" applyAlignment="1">
      <alignment horizontal="right"/>
    </xf>
    <xf numFmtId="39" fontId="11" fillId="5" borderId="18" xfId="0" applyNumberFormat="1" applyFont="1" applyFill="1" applyBorder="1" applyAlignment="1">
      <alignment horizontal="right"/>
    </xf>
    <xf numFmtId="39" fontId="11" fillId="5" borderId="19" xfId="0" applyNumberFormat="1" applyFont="1" applyFill="1" applyBorder="1" applyAlignment="1">
      <alignment horizontal="right"/>
    </xf>
    <xf numFmtId="39" fontId="11" fillId="5" borderId="12" xfId="0" applyNumberFormat="1" applyFont="1" applyFill="1" applyBorder="1" applyAlignment="1">
      <alignment horizontal="right"/>
    </xf>
    <xf numFmtId="0" fontId="11" fillId="0" borderId="34" xfId="0" applyFont="1" applyBorder="1"/>
    <xf numFmtId="0" fontId="9" fillId="0" borderId="6" xfId="0" applyFont="1" applyBorder="1"/>
    <xf numFmtId="39" fontId="11" fillId="5" borderId="50" xfId="0" applyNumberFormat="1" applyFont="1" applyFill="1" applyBorder="1" applyAlignment="1">
      <alignment horizontal="right"/>
    </xf>
    <xf numFmtId="39" fontId="11" fillId="5" borderId="53" xfId="0" applyNumberFormat="1" applyFont="1" applyFill="1" applyBorder="1" applyAlignment="1">
      <alignment horizontal="right"/>
    </xf>
    <xf numFmtId="39" fontId="11" fillId="5" borderId="51" xfId="0" applyNumberFormat="1" applyFont="1" applyFill="1" applyBorder="1" applyAlignment="1">
      <alignment horizontal="right"/>
    </xf>
    <xf numFmtId="39" fontId="11" fillId="5" borderId="49" xfId="0" applyNumberFormat="1" applyFont="1" applyFill="1" applyBorder="1" applyAlignment="1">
      <alignment horizontal="right"/>
    </xf>
    <xf numFmtId="39" fontId="11" fillId="5" borderId="55" xfId="0" applyNumberFormat="1" applyFont="1" applyFill="1" applyBorder="1" applyAlignment="1">
      <alignment horizontal="right"/>
    </xf>
    <xf numFmtId="39" fontId="11" fillId="5" borderId="23" xfId="0" applyNumberFormat="1" applyFont="1" applyFill="1" applyBorder="1" applyAlignment="1">
      <alignment horizontal="right"/>
    </xf>
    <xf numFmtId="39" fontId="11" fillId="0" borderId="45" xfId="0" applyNumberFormat="1" applyFont="1" applyBorder="1" applyAlignment="1">
      <alignment horizontal="right"/>
    </xf>
    <xf numFmtId="39" fontId="11" fillId="5" borderId="59" xfId="0" applyNumberFormat="1" applyFont="1" applyFill="1" applyBorder="1" applyAlignment="1">
      <alignment horizontal="right"/>
    </xf>
    <xf numFmtId="39" fontId="11" fillId="0" borderId="46" xfId="0" applyNumberFormat="1" applyFont="1" applyBorder="1" applyAlignment="1">
      <alignment horizontal="right"/>
    </xf>
    <xf numFmtId="39" fontId="11" fillId="0" borderId="44" xfId="0" applyNumberFormat="1" applyFont="1" applyBorder="1" applyAlignment="1">
      <alignment horizontal="right"/>
    </xf>
    <xf numFmtId="39" fontId="11" fillId="0" borderId="59" xfId="0" applyNumberFormat="1" applyFont="1" applyBorder="1" applyAlignment="1">
      <alignment horizontal="right"/>
    </xf>
    <xf numFmtId="39" fontId="11" fillId="6" borderId="6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8" fillId="0" borderId="0" xfId="0" applyFont="1" applyFill="1" applyBorder="1"/>
    <xf numFmtId="0" fontId="2" fillId="2" borderId="61" xfId="0" applyFont="1" applyFill="1" applyBorder="1"/>
    <xf numFmtId="0" fontId="2" fillId="2" borderId="62" xfId="0" applyFont="1" applyFill="1" applyBorder="1"/>
    <xf numFmtId="0" fontId="2" fillId="2" borderId="19" xfId="0" applyFont="1" applyFill="1" applyBorder="1"/>
    <xf numFmtId="0" fontId="2" fillId="0" borderId="63" xfId="0" applyFont="1" applyFill="1" applyBorder="1"/>
    <xf numFmtId="0" fontId="2" fillId="2" borderId="64" xfId="0" applyFont="1" applyFill="1" applyBorder="1"/>
    <xf numFmtId="0" fontId="5" fillId="0" borderId="0" xfId="0" applyFont="1" applyAlignment="1">
      <alignment horizontal="right"/>
    </xf>
    <xf numFmtId="0" fontId="0" fillId="0" borderId="0" xfId="0" applyFont="1" applyAlignment="1"/>
    <xf numFmtId="49" fontId="6" fillId="0" borderId="3" xfId="0" applyNumberFormat="1" applyFont="1" applyBorder="1" applyAlignment="1">
      <alignment horizontal="left"/>
    </xf>
    <xf numFmtId="0" fontId="7" fillId="0" borderId="3" xfId="0" applyFont="1" applyBorder="1"/>
    <xf numFmtId="0" fontId="1" fillId="0" borderId="0" xfId="0" applyFont="1" applyAlignment="1">
      <alignment horizontal="center"/>
    </xf>
    <xf numFmtId="49" fontId="6" fillId="0" borderId="2" xfId="0" applyNumberFormat="1" applyFont="1" applyBorder="1" applyAlignment="1">
      <alignment horizontal="left"/>
    </xf>
    <xf numFmtId="0" fontId="7" fillId="0" borderId="2" xfId="0" applyFont="1" applyBorder="1"/>
    <xf numFmtId="4" fontId="5" fillId="4" borderId="10" xfId="0" applyNumberFormat="1" applyFont="1" applyFill="1" applyBorder="1" applyAlignment="1">
      <alignment horizontal="center"/>
    </xf>
    <xf numFmtId="0" fontId="7" fillId="0" borderId="11" xfId="0" applyFont="1" applyBorder="1"/>
    <xf numFmtId="4" fontId="5" fillId="4" borderId="41" xfId="0" applyNumberFormat="1" applyFont="1" applyFill="1" applyBorder="1" applyAlignment="1">
      <alignment horizontal="center"/>
    </xf>
    <xf numFmtId="0" fontId="7" fillId="0" borderId="42" xfId="0" applyFont="1" applyBorder="1"/>
    <xf numFmtId="49" fontId="6" fillId="3" borderId="3" xfId="0" applyNumberFormat="1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4" fontId="9" fillId="4" borderId="41" xfId="0" applyNumberFormat="1" applyFont="1" applyFill="1" applyBorder="1" applyAlignment="1">
      <alignment horizontal="center" wrapText="1"/>
    </xf>
    <xf numFmtId="0" fontId="7" fillId="0" borderId="58" xfId="0" applyFont="1" applyBorder="1"/>
    <xf numFmtId="4" fontId="9" fillId="4" borderId="1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1">
    <dxf>
      <fill>
        <patternFill patternType="solid">
          <fgColor rgb="FFFF6600"/>
          <bgColor rgb="FFFF6600"/>
        </patternFill>
      </fill>
      <border>
        <left/>
        <right/>
        <top/>
        <bottom/>
      </border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B8CCE4"/>
  </sheetPr>
  <dimension ref="B1:V995"/>
  <sheetViews>
    <sheetView showGridLines="0" tabSelected="1" topLeftCell="A82" workbookViewId="0">
      <selection activeCell="M153" sqref="M153"/>
    </sheetView>
  </sheetViews>
  <sheetFormatPr baseColWidth="10" defaultColWidth="17.33203125" defaultRowHeight="15" customHeight="1" x14ac:dyDescent="0"/>
  <cols>
    <col min="1" max="1" width="6" customWidth="1"/>
    <col min="2" max="2" width="5.33203125" customWidth="1"/>
    <col min="3" max="3" width="2.83203125" customWidth="1"/>
    <col min="4" max="4" width="2.5" customWidth="1"/>
    <col min="5" max="5" width="58.6640625" customWidth="1"/>
    <col min="6" max="6" width="18.83203125" customWidth="1"/>
    <col min="7" max="10" width="16" customWidth="1"/>
    <col min="11" max="11" width="1.5" customWidth="1"/>
    <col min="12" max="22" width="8.83203125" customWidth="1"/>
  </cols>
  <sheetData>
    <row r="1" spans="2:22" ht="18" customHeight="1"/>
    <row r="2" spans="2:22" ht="30" customHeight="1">
      <c r="B2" s="251" t="s">
        <v>0</v>
      </c>
      <c r="C2" s="248"/>
      <c r="D2" s="248"/>
      <c r="E2" s="248"/>
      <c r="F2" s="248"/>
      <c r="G2" s="248"/>
      <c r="H2" s="248"/>
      <c r="I2" s="248"/>
      <c r="J2" s="248"/>
      <c r="K2" s="240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2:22" ht="18.75" customHeight="1">
      <c r="B3" s="251" t="s">
        <v>1</v>
      </c>
      <c r="C3" s="248"/>
      <c r="D3" s="248"/>
      <c r="E3" s="248"/>
      <c r="F3" s="248"/>
      <c r="G3" s="248"/>
      <c r="H3" s="248"/>
      <c r="I3" s="248"/>
      <c r="J3" s="248"/>
      <c r="K3" s="240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2:22" ht="19.5" customHeight="1">
      <c r="B4" s="3"/>
      <c r="C4" s="4"/>
      <c r="D4" s="4"/>
      <c r="E4" s="4"/>
      <c r="F4" s="4"/>
      <c r="G4" s="4"/>
      <c r="H4" s="4"/>
      <c r="I4" s="4"/>
      <c r="J4" s="4"/>
      <c r="K4" s="240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2:22" ht="19.5" customHeight="1">
      <c r="B5" s="247" t="s">
        <v>2</v>
      </c>
      <c r="C5" s="248"/>
      <c r="D5" s="248"/>
      <c r="E5" s="248"/>
      <c r="F5" s="252" t="s">
        <v>208</v>
      </c>
      <c r="G5" s="253"/>
      <c r="H5" s="253"/>
      <c r="I5" s="6"/>
      <c r="J5" s="2"/>
      <c r="K5" s="240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2:22" ht="19.5" customHeight="1">
      <c r="B6" s="5"/>
      <c r="C6" s="5"/>
      <c r="D6" s="5"/>
      <c r="E6" s="7" t="s">
        <v>3</v>
      </c>
      <c r="F6" s="252"/>
      <c r="G6" s="253"/>
      <c r="H6" s="253"/>
      <c r="I6" s="6"/>
      <c r="J6" s="2"/>
      <c r="K6" s="240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2:22" ht="19.5" customHeight="1">
      <c r="B7" s="247" t="s">
        <v>4</v>
      </c>
      <c r="C7" s="248"/>
      <c r="D7" s="248"/>
      <c r="E7" s="248"/>
      <c r="F7" s="249" t="s">
        <v>211</v>
      </c>
      <c r="G7" s="250"/>
      <c r="H7" s="250"/>
      <c r="I7" s="8"/>
      <c r="J7" s="2"/>
      <c r="K7" s="240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2:22" ht="19.5" customHeight="1">
      <c r="B8" s="247" t="s">
        <v>5</v>
      </c>
      <c r="C8" s="248"/>
      <c r="D8" s="248"/>
      <c r="E8" s="248"/>
      <c r="F8" s="249" t="s">
        <v>209</v>
      </c>
      <c r="G8" s="250"/>
      <c r="H8" s="250"/>
      <c r="I8" s="6"/>
      <c r="J8" s="2"/>
      <c r="K8" s="240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2:22" ht="19.5" customHeight="1">
      <c r="B9" s="247" t="s">
        <v>6</v>
      </c>
      <c r="C9" s="248"/>
      <c r="D9" s="248"/>
      <c r="E9" s="248"/>
      <c r="F9" s="249" t="s">
        <v>210</v>
      </c>
      <c r="G9" s="250"/>
      <c r="H9" s="250"/>
      <c r="I9" s="6"/>
      <c r="J9" s="2"/>
      <c r="K9" s="240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2:22" ht="19.5" customHeight="1">
      <c r="B10" s="247" t="s">
        <v>7</v>
      </c>
      <c r="C10" s="248"/>
      <c r="D10" s="248"/>
      <c r="E10" s="248"/>
      <c r="F10" s="258" t="s">
        <v>210</v>
      </c>
      <c r="G10" s="250"/>
      <c r="H10" s="250"/>
      <c r="I10" s="6"/>
      <c r="J10" s="2"/>
      <c r="K10" s="240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2:22" ht="19.5" customHeight="1">
      <c r="B11" s="247" t="s">
        <v>8</v>
      </c>
      <c r="C11" s="248"/>
      <c r="D11" s="248"/>
      <c r="E11" s="248"/>
      <c r="F11" s="9" t="s">
        <v>9</v>
      </c>
      <c r="G11" s="10"/>
      <c r="H11" s="10"/>
      <c r="I11" s="11"/>
      <c r="J11" s="2"/>
      <c r="K11" s="240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2:22" ht="19.5" customHeight="1">
      <c r="B12" s="12"/>
      <c r="C12" s="12"/>
      <c r="D12" s="12"/>
      <c r="E12" s="12"/>
      <c r="F12" s="13"/>
      <c r="G12" s="14"/>
      <c r="H12" s="14"/>
      <c r="I12" s="15"/>
      <c r="J12" s="2"/>
      <c r="K12" s="240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2:22" ht="18.75" customHeight="1">
      <c r="B13" s="16" t="s">
        <v>10</v>
      </c>
      <c r="C13" s="5"/>
      <c r="D13" s="5"/>
      <c r="E13" s="5"/>
      <c r="F13" s="17"/>
      <c r="G13" s="18"/>
      <c r="H13" s="18"/>
      <c r="I13" s="18"/>
      <c r="J13" s="18"/>
      <c r="K13" s="241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2:22" ht="12" customHeight="1">
      <c r="B14" s="19"/>
      <c r="C14" s="20" t="s">
        <v>11</v>
      </c>
      <c r="D14" s="21" t="s">
        <v>12</v>
      </c>
      <c r="E14" s="21"/>
      <c r="F14" s="13"/>
      <c r="G14" s="14"/>
      <c r="H14" s="14"/>
      <c r="I14" s="14"/>
      <c r="J14" s="14"/>
      <c r="K14" s="240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2:22" ht="6.75" customHeight="1">
      <c r="B15" s="19"/>
      <c r="C15" s="12"/>
      <c r="D15" s="12"/>
      <c r="E15" s="12"/>
      <c r="F15" s="13"/>
      <c r="G15" s="14"/>
      <c r="H15" s="14"/>
      <c r="I15" s="14"/>
      <c r="J15" s="14"/>
      <c r="K15" s="24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2:22" ht="12" customHeight="1">
      <c r="B16" s="19"/>
      <c r="C16" s="20"/>
      <c r="D16" s="22" t="s">
        <v>13</v>
      </c>
      <c r="E16" s="22"/>
      <c r="F16" s="13"/>
      <c r="G16" s="14"/>
      <c r="H16" s="14"/>
      <c r="I16" s="14"/>
      <c r="J16" s="14"/>
      <c r="K16" s="240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2:22" ht="18.75" customHeight="1" thickBot="1">
      <c r="B17" s="23"/>
      <c r="C17" s="23"/>
      <c r="D17" s="23"/>
      <c r="E17" s="23"/>
      <c r="F17" s="23"/>
      <c r="G17" s="24"/>
      <c r="H17" s="24"/>
      <c r="I17" s="24"/>
      <c r="J17" s="24"/>
      <c r="K17" s="24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2:22" ht="19.5" customHeight="1">
      <c r="B18" s="25"/>
      <c r="C18" s="26"/>
      <c r="D18" s="26"/>
      <c r="E18" s="27"/>
      <c r="F18" s="28"/>
      <c r="G18" s="29" t="s">
        <v>14</v>
      </c>
      <c r="H18" s="254" t="s">
        <v>15</v>
      </c>
      <c r="I18" s="255"/>
      <c r="J18" s="30"/>
      <c r="K18" s="24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2:22" ht="19.5" customHeight="1">
      <c r="B19" s="32"/>
      <c r="C19" s="33"/>
      <c r="D19" s="33"/>
      <c r="E19" s="34" t="s">
        <v>16</v>
      </c>
      <c r="F19" s="35" t="s">
        <v>17</v>
      </c>
      <c r="G19" s="36" t="s">
        <v>18</v>
      </c>
      <c r="H19" s="37" t="s">
        <v>19</v>
      </c>
      <c r="I19" s="38" t="s">
        <v>20</v>
      </c>
      <c r="J19" s="36" t="s">
        <v>21</v>
      </c>
      <c r="K19" s="3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2:22" ht="19.5" customHeight="1">
      <c r="B20" s="39" t="s">
        <v>22</v>
      </c>
      <c r="C20" s="40" t="s">
        <v>23</v>
      </c>
      <c r="D20" s="41"/>
      <c r="E20" s="41"/>
      <c r="F20" s="42" t="s">
        <v>24</v>
      </c>
      <c r="G20" s="43"/>
      <c r="H20" s="44"/>
      <c r="I20" s="45"/>
      <c r="J20" s="46"/>
      <c r="K20" s="3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2:22" ht="19.5" customHeight="1">
      <c r="B21" s="39"/>
      <c r="C21" s="40" t="s">
        <v>25</v>
      </c>
      <c r="D21" s="41" t="s">
        <v>26</v>
      </c>
      <c r="E21" s="41"/>
      <c r="F21" s="47" t="s">
        <v>24</v>
      </c>
      <c r="G21" s="43"/>
      <c r="H21" s="44"/>
      <c r="I21" s="45"/>
      <c r="J21" s="46"/>
      <c r="K21" s="3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2:22" ht="19.5" customHeight="1">
      <c r="B22" s="39"/>
      <c r="C22" s="40"/>
      <c r="D22" s="41"/>
      <c r="E22" s="48" t="s">
        <v>27</v>
      </c>
      <c r="F22" s="49">
        <v>8011</v>
      </c>
      <c r="G22" s="50">
        <v>801040</v>
      </c>
      <c r="H22" s="51">
        <v>1832952</v>
      </c>
      <c r="I22" s="52"/>
      <c r="J22" s="53">
        <f t="shared" ref="J22:J24" si="0">SUM(H22:I22)</f>
        <v>1832952</v>
      </c>
      <c r="K22" s="3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2:22" ht="19.5" customHeight="1">
      <c r="B23" s="39"/>
      <c r="C23" s="40"/>
      <c r="D23" s="41"/>
      <c r="E23" s="48" t="s">
        <v>28</v>
      </c>
      <c r="F23" s="54">
        <v>8012</v>
      </c>
      <c r="G23" s="50">
        <v>20722</v>
      </c>
      <c r="H23" s="51">
        <v>46080</v>
      </c>
      <c r="I23" s="52"/>
      <c r="J23" s="53">
        <f t="shared" si="0"/>
        <v>46080</v>
      </c>
      <c r="K23" s="3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2:22" ht="19.5" customHeight="1">
      <c r="B24" s="39"/>
      <c r="C24" s="40"/>
      <c r="D24" s="41"/>
      <c r="E24" s="41" t="s">
        <v>29</v>
      </c>
      <c r="F24" s="55">
        <v>8019</v>
      </c>
      <c r="G24" s="50">
        <v>-39301</v>
      </c>
      <c r="H24" s="51"/>
      <c r="I24" s="52"/>
      <c r="J24" s="53">
        <f t="shared" si="0"/>
        <v>0</v>
      </c>
      <c r="K24" s="3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2:22" ht="19.5" customHeight="1">
      <c r="B25" s="39"/>
      <c r="C25" s="40"/>
      <c r="D25" s="41"/>
      <c r="E25" s="48" t="s">
        <v>30</v>
      </c>
      <c r="F25" s="49">
        <v>8096</v>
      </c>
      <c r="G25" s="50">
        <v>19645</v>
      </c>
      <c r="H25" s="51">
        <v>41933</v>
      </c>
      <c r="I25" s="56"/>
      <c r="J25" s="53">
        <f>SUM(H25)</f>
        <v>41933</v>
      </c>
      <c r="K25" s="3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2:22" ht="19.5" customHeight="1">
      <c r="B26" s="39"/>
      <c r="C26" s="40"/>
      <c r="D26" s="41"/>
      <c r="E26" s="48" t="s">
        <v>31</v>
      </c>
      <c r="F26" s="57" t="s">
        <v>32</v>
      </c>
      <c r="G26" s="50"/>
      <c r="H26" s="51"/>
      <c r="I26" s="58"/>
      <c r="J26" s="53">
        <f>SUM(H26:I26)</f>
        <v>0</v>
      </c>
      <c r="K26" s="3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2:22" ht="19.5" customHeight="1">
      <c r="B27" s="39"/>
      <c r="C27" s="40"/>
      <c r="D27" s="41"/>
      <c r="E27" s="41" t="s">
        <v>33</v>
      </c>
      <c r="F27" s="59" t="s">
        <v>24</v>
      </c>
      <c r="G27" s="60">
        <f t="shared" ref="G27:J27" si="1">SUM((G22:G24),(G25:G26))</f>
        <v>802106</v>
      </c>
      <c r="H27" s="61">
        <f t="shared" si="1"/>
        <v>1920965</v>
      </c>
      <c r="I27" s="62">
        <f t="shared" si="1"/>
        <v>0</v>
      </c>
      <c r="J27" s="60">
        <f t="shared" si="1"/>
        <v>1920965</v>
      </c>
      <c r="K27" s="3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2:22" ht="19.5" customHeight="1">
      <c r="B28" s="39"/>
      <c r="C28" s="40"/>
      <c r="D28" s="41"/>
      <c r="E28" s="41"/>
      <c r="F28" s="47" t="s">
        <v>24</v>
      </c>
      <c r="G28" s="63"/>
      <c r="H28" s="64"/>
      <c r="I28" s="65"/>
      <c r="J28" s="66"/>
      <c r="K28" s="3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2:22" ht="19.5" customHeight="1">
      <c r="B29" s="39"/>
      <c r="C29" s="40" t="s">
        <v>34</v>
      </c>
      <c r="D29" s="17" t="s">
        <v>35</v>
      </c>
      <c r="E29" s="41"/>
      <c r="F29" s="47" t="s">
        <v>24</v>
      </c>
      <c r="G29" s="43"/>
      <c r="H29" s="44"/>
      <c r="I29" s="67"/>
      <c r="J29" s="68"/>
      <c r="K29" s="3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2:22" ht="19.5" customHeight="1">
      <c r="B30" s="39"/>
      <c r="C30" s="41"/>
      <c r="D30" s="41"/>
      <c r="E30" s="41" t="s">
        <v>36</v>
      </c>
      <c r="F30" s="49">
        <v>8290</v>
      </c>
      <c r="G30" s="50"/>
      <c r="H30" s="69"/>
      <c r="I30" s="58"/>
      <c r="J30" s="53">
        <f t="shared" ref="J30:J33" si="2">SUM(H30:I30)</f>
        <v>0</v>
      </c>
      <c r="K30" s="3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2:22" ht="19.5" customHeight="1">
      <c r="B31" s="39"/>
      <c r="C31" s="41"/>
      <c r="D31" s="41"/>
      <c r="E31" s="41" t="s">
        <v>37</v>
      </c>
      <c r="F31" s="55" t="s">
        <v>38</v>
      </c>
      <c r="G31" s="50">
        <v>9465.07</v>
      </c>
      <c r="H31" s="69"/>
      <c r="I31" s="58">
        <v>35942</v>
      </c>
      <c r="J31" s="53">
        <f t="shared" si="2"/>
        <v>35942</v>
      </c>
      <c r="K31" s="3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2:22" ht="19.5" customHeight="1">
      <c r="B32" s="39"/>
      <c r="C32" s="41"/>
      <c r="D32" s="41"/>
      <c r="E32" s="41" t="s">
        <v>39</v>
      </c>
      <c r="F32" s="59">
        <v>8220</v>
      </c>
      <c r="G32" s="50"/>
      <c r="H32" s="69"/>
      <c r="I32" s="58"/>
      <c r="J32" s="53">
        <f t="shared" si="2"/>
        <v>0</v>
      </c>
      <c r="K32" s="3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2:22" ht="19.5" customHeight="1">
      <c r="B33" s="39"/>
      <c r="C33" s="41"/>
      <c r="D33" s="41"/>
      <c r="E33" s="41" t="s">
        <v>40</v>
      </c>
      <c r="F33" s="55" t="s">
        <v>41</v>
      </c>
      <c r="G33" s="50">
        <v>130589</v>
      </c>
      <c r="H33" s="69"/>
      <c r="I33" s="58"/>
      <c r="J33" s="53">
        <f t="shared" si="2"/>
        <v>0</v>
      </c>
      <c r="K33" s="3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2:22" ht="19.5" customHeight="1">
      <c r="B34" s="39"/>
      <c r="C34" s="41"/>
      <c r="D34" s="41"/>
      <c r="E34" s="41" t="s">
        <v>42</v>
      </c>
      <c r="F34" s="59" t="s">
        <v>24</v>
      </c>
      <c r="G34" s="60">
        <f t="shared" ref="G34:J34" si="3">SUM(G30:G33)</f>
        <v>140054.07</v>
      </c>
      <c r="H34" s="61">
        <f t="shared" si="3"/>
        <v>0</v>
      </c>
      <c r="I34" s="62">
        <f t="shared" si="3"/>
        <v>35942</v>
      </c>
      <c r="J34" s="60">
        <f t="shared" si="3"/>
        <v>35942</v>
      </c>
      <c r="K34" s="3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2:22" ht="19.5" customHeight="1">
      <c r="B35" s="39"/>
      <c r="C35" s="41"/>
      <c r="D35" s="41"/>
      <c r="E35" s="41"/>
      <c r="F35" s="47" t="s">
        <v>24</v>
      </c>
      <c r="G35" s="63"/>
      <c r="H35" s="64"/>
      <c r="I35" s="65"/>
      <c r="J35" s="66"/>
      <c r="K35" s="3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2:22" ht="19.5" customHeight="1">
      <c r="B36" s="70"/>
      <c r="C36" s="40" t="s">
        <v>43</v>
      </c>
      <c r="D36" s="41" t="s">
        <v>44</v>
      </c>
      <c r="E36" s="41"/>
      <c r="F36" s="47" t="s">
        <v>24</v>
      </c>
      <c r="G36" s="43"/>
      <c r="H36" s="44"/>
      <c r="I36" s="67"/>
      <c r="J36" s="68"/>
      <c r="K36" s="3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2:22" ht="19.5" customHeight="1">
      <c r="B37" s="70"/>
      <c r="C37" s="40"/>
      <c r="D37" s="41"/>
      <c r="E37" s="41" t="s">
        <v>45</v>
      </c>
      <c r="F37" s="59" t="s">
        <v>46</v>
      </c>
      <c r="G37" s="50"/>
      <c r="H37" s="71"/>
      <c r="I37" s="58">
        <v>102067</v>
      </c>
      <c r="J37" s="53">
        <f t="shared" ref="J37:J38" si="4">SUM(H37:I37)</f>
        <v>102067</v>
      </c>
      <c r="K37" s="3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2:22" ht="19.5" customHeight="1">
      <c r="B38" s="70"/>
      <c r="C38" s="41"/>
      <c r="D38" s="41"/>
      <c r="E38" s="41" t="s">
        <v>47</v>
      </c>
      <c r="F38" s="55" t="s">
        <v>48</v>
      </c>
      <c r="G38" s="50">
        <v>65369.79</v>
      </c>
      <c r="H38" s="51">
        <v>29952</v>
      </c>
      <c r="I38" s="58">
        <v>8294</v>
      </c>
      <c r="J38" s="53">
        <f t="shared" si="4"/>
        <v>38246</v>
      </c>
      <c r="K38" s="3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2:22" ht="19.5" customHeight="1">
      <c r="B39" s="70"/>
      <c r="C39" s="41"/>
      <c r="D39" s="41"/>
      <c r="E39" s="72" t="s">
        <v>49</v>
      </c>
      <c r="F39" s="59" t="s">
        <v>24</v>
      </c>
      <c r="G39" s="60">
        <f t="shared" ref="G39:J39" si="5">SUM(G37:G38)</f>
        <v>65369.79</v>
      </c>
      <c r="H39" s="61">
        <f t="shared" si="5"/>
        <v>29952</v>
      </c>
      <c r="I39" s="62">
        <f t="shared" si="5"/>
        <v>110361</v>
      </c>
      <c r="J39" s="60">
        <f t="shared" si="5"/>
        <v>140313</v>
      </c>
      <c r="K39" s="3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2:22" ht="19.5" customHeight="1">
      <c r="B40" s="70"/>
      <c r="C40" s="41"/>
      <c r="D40" s="41"/>
      <c r="E40" s="72"/>
      <c r="F40" s="47" t="s">
        <v>24</v>
      </c>
      <c r="G40" s="63"/>
      <c r="H40" s="64"/>
      <c r="I40" s="65"/>
      <c r="J40" s="66"/>
      <c r="K40" s="3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2:22" ht="19.5" customHeight="1">
      <c r="B41" s="70"/>
      <c r="C41" s="40" t="s">
        <v>50</v>
      </c>
      <c r="D41" s="41" t="s">
        <v>51</v>
      </c>
      <c r="E41" s="41"/>
      <c r="F41" s="47" t="s">
        <v>24</v>
      </c>
      <c r="G41" s="43"/>
      <c r="H41" s="44"/>
      <c r="I41" s="67"/>
      <c r="J41" s="68"/>
      <c r="K41" s="3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2:22" ht="19.5" customHeight="1">
      <c r="B42" s="70"/>
      <c r="C42" s="41"/>
      <c r="D42" s="41"/>
      <c r="E42" s="41" t="s">
        <v>52</v>
      </c>
      <c r="F42" s="55" t="s">
        <v>53</v>
      </c>
      <c r="G42" s="50">
        <v>4531.0200000000004</v>
      </c>
      <c r="H42" s="51"/>
      <c r="I42" s="58"/>
      <c r="J42" s="53">
        <f>SUM(H42:I42)</f>
        <v>0</v>
      </c>
      <c r="K42" s="3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2:22" ht="19.5" customHeight="1">
      <c r="B43" s="70"/>
      <c r="C43" s="41"/>
      <c r="D43" s="41"/>
      <c r="E43" s="41" t="s">
        <v>54</v>
      </c>
      <c r="F43" s="59" t="s">
        <v>24</v>
      </c>
      <c r="G43" s="60">
        <f t="shared" ref="G43:J43" si="6">SUM(G42)</f>
        <v>4531.0200000000004</v>
      </c>
      <c r="H43" s="61">
        <f t="shared" si="6"/>
        <v>0</v>
      </c>
      <c r="I43" s="62">
        <f t="shared" si="6"/>
        <v>0</v>
      </c>
      <c r="J43" s="60">
        <f t="shared" si="6"/>
        <v>0</v>
      </c>
      <c r="K43" s="3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2:22" ht="19.5" customHeight="1">
      <c r="B44" s="70"/>
      <c r="C44" s="41"/>
      <c r="D44" s="41" t="s">
        <v>24</v>
      </c>
      <c r="E44" s="41" t="s">
        <v>24</v>
      </c>
      <c r="F44" s="47" t="s">
        <v>24</v>
      </c>
      <c r="G44" s="63"/>
      <c r="H44" s="64"/>
      <c r="I44" s="65"/>
      <c r="J44" s="66"/>
      <c r="K44" s="3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2:22" ht="19.5" customHeight="1">
      <c r="B45" s="70"/>
      <c r="C45" s="40" t="s">
        <v>55</v>
      </c>
      <c r="D45" s="41" t="s">
        <v>56</v>
      </c>
      <c r="E45" s="41"/>
      <c r="F45" s="47" t="s">
        <v>24</v>
      </c>
      <c r="G45" s="60">
        <f t="shared" ref="G45:J45" si="7">SUM(G27,G34,G39,G43)</f>
        <v>1012060.8800000001</v>
      </c>
      <c r="H45" s="61">
        <f t="shared" si="7"/>
        <v>1950917</v>
      </c>
      <c r="I45" s="62">
        <f t="shared" si="7"/>
        <v>146303</v>
      </c>
      <c r="J45" s="60">
        <f t="shared" si="7"/>
        <v>2097220</v>
      </c>
      <c r="K45" s="3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2:22" ht="19.5" customHeight="1">
      <c r="B46" s="70"/>
      <c r="C46" s="40"/>
      <c r="D46" s="41"/>
      <c r="E46" s="41"/>
      <c r="F46" s="47" t="s">
        <v>24</v>
      </c>
      <c r="G46" s="63"/>
      <c r="H46" s="64"/>
      <c r="I46" s="67"/>
      <c r="J46" s="68"/>
      <c r="K46" s="3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2:22" ht="19.5" customHeight="1">
      <c r="B47" s="39" t="s">
        <v>57</v>
      </c>
      <c r="C47" s="40" t="s">
        <v>58</v>
      </c>
      <c r="D47" s="41"/>
      <c r="E47" s="41"/>
      <c r="F47" s="47" t="s">
        <v>24</v>
      </c>
      <c r="G47" s="43"/>
      <c r="H47" s="44"/>
      <c r="I47" s="67"/>
      <c r="J47" s="68"/>
      <c r="K47" s="3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22" ht="19.5" customHeight="1">
      <c r="B48" s="70"/>
      <c r="C48" s="40" t="s">
        <v>25</v>
      </c>
      <c r="D48" s="41" t="s">
        <v>59</v>
      </c>
      <c r="E48" s="41"/>
      <c r="F48" s="47" t="s">
        <v>24</v>
      </c>
      <c r="G48" s="43"/>
      <c r="H48" s="44"/>
      <c r="I48" s="67"/>
      <c r="J48" s="68"/>
      <c r="K48" s="3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2:22" ht="19.5" customHeight="1">
      <c r="B49" s="70"/>
      <c r="C49" s="41"/>
      <c r="D49" s="41"/>
      <c r="E49" s="17" t="s">
        <v>60</v>
      </c>
      <c r="F49" s="49">
        <v>1100</v>
      </c>
      <c r="G49" s="50">
        <v>141732</v>
      </c>
      <c r="H49" s="51">
        <v>480000</v>
      </c>
      <c r="I49" s="58"/>
      <c r="J49" s="53">
        <f t="shared" ref="J49:J52" si="8">SUM(H49:I49)</f>
        <v>480000</v>
      </c>
      <c r="K49" s="3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2:22" ht="19.5" customHeight="1">
      <c r="B50" s="70"/>
      <c r="C50" s="41"/>
      <c r="D50" s="41"/>
      <c r="E50" s="41" t="s">
        <v>61</v>
      </c>
      <c r="F50" s="55">
        <v>1200</v>
      </c>
      <c r="G50" s="50"/>
      <c r="H50" s="51"/>
      <c r="I50" s="58"/>
      <c r="J50" s="53">
        <f t="shared" si="8"/>
        <v>0</v>
      </c>
      <c r="K50" s="3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2:22" ht="19.5" customHeight="1">
      <c r="B51" s="70"/>
      <c r="C51" s="41"/>
      <c r="D51" s="41"/>
      <c r="E51" s="41" t="s">
        <v>62</v>
      </c>
      <c r="F51" s="59">
        <v>1300</v>
      </c>
      <c r="G51" s="50">
        <v>103008</v>
      </c>
      <c r="H51" s="51">
        <v>78416</v>
      </c>
      <c r="I51" s="58"/>
      <c r="J51" s="53">
        <f t="shared" si="8"/>
        <v>78416</v>
      </c>
      <c r="K51" s="3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2:22" ht="19.5" customHeight="1">
      <c r="B52" s="70"/>
      <c r="C52" s="41"/>
      <c r="D52" s="41"/>
      <c r="E52" s="41" t="s">
        <v>63</v>
      </c>
      <c r="F52" s="55">
        <v>1900</v>
      </c>
      <c r="G52" s="50"/>
      <c r="H52" s="51">
        <v>88322</v>
      </c>
      <c r="I52" s="58"/>
      <c r="J52" s="53">
        <f t="shared" si="8"/>
        <v>88322</v>
      </c>
      <c r="K52" s="3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2:22" ht="19.5" customHeight="1">
      <c r="B53" s="70"/>
      <c r="C53" s="41"/>
      <c r="D53" s="41"/>
      <c r="E53" s="41" t="s">
        <v>64</v>
      </c>
      <c r="F53" s="59" t="s">
        <v>24</v>
      </c>
      <c r="G53" s="60">
        <f t="shared" ref="G53:J53" si="9">SUM(G49:G52)</f>
        <v>244740</v>
      </c>
      <c r="H53" s="61">
        <f t="shared" si="9"/>
        <v>646738</v>
      </c>
      <c r="I53" s="62">
        <f t="shared" si="9"/>
        <v>0</v>
      </c>
      <c r="J53" s="60">
        <f t="shared" si="9"/>
        <v>646738</v>
      </c>
      <c r="K53" s="3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2:22" ht="19.5" customHeight="1">
      <c r="B54" s="73"/>
      <c r="C54" s="72"/>
      <c r="D54" s="72"/>
      <c r="E54" s="72"/>
      <c r="F54" s="47" t="s">
        <v>24</v>
      </c>
      <c r="G54" s="63"/>
      <c r="H54" s="64"/>
      <c r="I54" s="65"/>
      <c r="J54" s="66"/>
      <c r="K54" s="3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2:22" ht="19.5" customHeight="1">
      <c r="B55" s="73"/>
      <c r="C55" s="74" t="s">
        <v>34</v>
      </c>
      <c r="D55" s="72" t="s">
        <v>65</v>
      </c>
      <c r="E55" s="72"/>
      <c r="F55" s="47" t="s">
        <v>24</v>
      </c>
      <c r="G55" s="43"/>
      <c r="H55" s="44"/>
      <c r="I55" s="67"/>
      <c r="J55" s="68"/>
      <c r="K55" s="3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2:22" ht="19.5" customHeight="1">
      <c r="B56" s="73"/>
      <c r="C56" s="74"/>
      <c r="D56" s="72"/>
      <c r="E56" s="75" t="s">
        <v>66</v>
      </c>
      <c r="F56" s="49">
        <v>2100</v>
      </c>
      <c r="G56" s="50"/>
      <c r="H56" s="51">
        <v>43100</v>
      </c>
      <c r="I56" s="58"/>
      <c r="J56" s="53">
        <f t="shared" ref="J56:J60" si="10">SUM(H56:I56)</f>
        <v>43100</v>
      </c>
      <c r="K56" s="3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2:22" ht="19.5" customHeight="1">
      <c r="B57" s="70"/>
      <c r="C57" s="41"/>
      <c r="D57" s="41"/>
      <c r="E57" s="41" t="s">
        <v>67</v>
      </c>
      <c r="F57" s="55">
        <v>2200</v>
      </c>
      <c r="G57" s="50"/>
      <c r="H57" s="51"/>
      <c r="I57" s="58"/>
      <c r="J57" s="53">
        <f t="shared" si="10"/>
        <v>0</v>
      </c>
      <c r="K57" s="3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2:22" ht="19.5" customHeight="1">
      <c r="B58" s="70"/>
      <c r="C58" s="41"/>
      <c r="D58" s="41"/>
      <c r="E58" s="41" t="s">
        <v>68</v>
      </c>
      <c r="F58" s="55">
        <v>2300</v>
      </c>
      <c r="G58" s="50">
        <v>70000</v>
      </c>
      <c r="H58" s="51">
        <v>72235</v>
      </c>
      <c r="I58" s="58"/>
      <c r="J58" s="53">
        <f t="shared" si="10"/>
        <v>72235</v>
      </c>
      <c r="K58" s="3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2:22" ht="19.5" customHeight="1">
      <c r="B59" s="70"/>
      <c r="C59" s="41"/>
      <c r="D59" s="41"/>
      <c r="E59" s="41" t="s">
        <v>69</v>
      </c>
      <c r="F59" s="59">
        <v>2400</v>
      </c>
      <c r="G59" s="50">
        <v>40000</v>
      </c>
      <c r="H59" s="51"/>
      <c r="I59" s="58"/>
      <c r="J59" s="53">
        <f t="shared" si="10"/>
        <v>0</v>
      </c>
      <c r="K59" s="3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2:22" ht="19.5" customHeight="1">
      <c r="B60" s="70"/>
      <c r="C60" s="41"/>
      <c r="D60" s="41"/>
      <c r="E60" s="41" t="s">
        <v>70</v>
      </c>
      <c r="F60" s="55">
        <v>2900</v>
      </c>
      <c r="G60" s="50"/>
      <c r="H60" s="51"/>
      <c r="I60" s="58"/>
      <c r="J60" s="53">
        <f t="shared" si="10"/>
        <v>0</v>
      </c>
      <c r="K60" s="3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2:22" ht="19.5" customHeight="1">
      <c r="B61" s="76"/>
      <c r="C61" s="77"/>
      <c r="D61" s="77"/>
      <c r="E61" s="77" t="s">
        <v>71</v>
      </c>
      <c r="F61" s="78" t="s">
        <v>24</v>
      </c>
      <c r="G61" s="79">
        <f t="shared" ref="G61:J61" si="11">SUM(G56:G60)</f>
        <v>110000</v>
      </c>
      <c r="H61" s="80">
        <f t="shared" si="11"/>
        <v>115335</v>
      </c>
      <c r="I61" s="81">
        <f t="shared" si="11"/>
        <v>0</v>
      </c>
      <c r="J61" s="79">
        <f t="shared" si="11"/>
        <v>115335</v>
      </c>
      <c r="K61" s="3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2:22" ht="39.75" customHeight="1">
      <c r="B62" s="8"/>
      <c r="C62" s="8"/>
      <c r="D62" s="8"/>
      <c r="E62" s="8"/>
      <c r="F62" s="8"/>
      <c r="G62" s="8"/>
      <c r="H62" s="8"/>
      <c r="I62" s="8"/>
      <c r="J62" s="8"/>
      <c r="K62" s="3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2:22" ht="18" customHeight="1">
      <c r="B63" s="25"/>
      <c r="C63" s="82"/>
      <c r="D63" s="82"/>
      <c r="E63" s="83"/>
      <c r="F63" s="84"/>
      <c r="G63" s="29" t="s">
        <v>14</v>
      </c>
      <c r="H63" s="256" t="s">
        <v>15</v>
      </c>
      <c r="I63" s="257"/>
      <c r="J63" s="30"/>
      <c r="K63" s="85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2:22" ht="12" customHeight="1">
      <c r="B64" s="32"/>
      <c r="C64" s="33"/>
      <c r="D64" s="33"/>
      <c r="E64" s="34" t="s">
        <v>16</v>
      </c>
      <c r="F64" s="35" t="s">
        <v>17</v>
      </c>
      <c r="G64" s="36" t="s">
        <v>18</v>
      </c>
      <c r="H64" s="37" t="s">
        <v>19</v>
      </c>
      <c r="I64" s="38" t="s">
        <v>20</v>
      </c>
      <c r="J64" s="36" t="s">
        <v>21</v>
      </c>
      <c r="K64" s="85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2:22" ht="19.5" customHeight="1">
      <c r="B65" s="70"/>
      <c r="C65" s="40" t="s">
        <v>43</v>
      </c>
      <c r="D65" s="41" t="s">
        <v>72</v>
      </c>
      <c r="E65" s="41"/>
      <c r="F65" s="47" t="s">
        <v>24</v>
      </c>
      <c r="G65" s="63"/>
      <c r="H65" s="64"/>
      <c r="I65" s="67"/>
      <c r="J65" s="68"/>
      <c r="K65" s="3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2:22" ht="19.5" customHeight="1">
      <c r="B66" s="70"/>
      <c r="C66" s="41"/>
      <c r="D66" s="41"/>
      <c r="E66" s="86" t="s">
        <v>73</v>
      </c>
      <c r="F66" s="49" t="s">
        <v>74</v>
      </c>
      <c r="G66" s="50"/>
      <c r="H66" s="51"/>
      <c r="I66" s="58"/>
      <c r="J66" s="53">
        <f t="shared" ref="J66:J75" si="12">SUM(H66:I66)</f>
        <v>0</v>
      </c>
      <c r="K66" s="3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2:22" ht="19.5" customHeight="1">
      <c r="B67" s="70"/>
      <c r="C67" s="41"/>
      <c r="D67" s="41"/>
      <c r="E67" s="86" t="s">
        <v>75</v>
      </c>
      <c r="F67" s="55" t="s">
        <v>76</v>
      </c>
      <c r="G67" s="50"/>
      <c r="H67" s="51"/>
      <c r="I67" s="58"/>
      <c r="J67" s="53">
        <f t="shared" si="12"/>
        <v>0</v>
      </c>
      <c r="K67" s="31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2:22" ht="19.5" customHeight="1">
      <c r="B68" s="70"/>
      <c r="C68" s="41"/>
      <c r="D68" s="41"/>
      <c r="E68" s="86" t="s">
        <v>77</v>
      </c>
      <c r="F68" s="55" t="s">
        <v>78</v>
      </c>
      <c r="G68" s="50">
        <v>25000</v>
      </c>
      <c r="H68" s="51">
        <v>58299</v>
      </c>
      <c r="I68" s="58"/>
      <c r="J68" s="53">
        <f t="shared" si="12"/>
        <v>58299</v>
      </c>
      <c r="K68" s="3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2:22" ht="19.5" customHeight="1">
      <c r="B69" s="70"/>
      <c r="C69" s="41"/>
      <c r="D69" s="41"/>
      <c r="E69" s="41" t="s">
        <v>79</v>
      </c>
      <c r="F69" s="55" t="s">
        <v>80</v>
      </c>
      <c r="G69" s="50">
        <v>24858</v>
      </c>
      <c r="H69" s="51">
        <v>148800</v>
      </c>
      <c r="I69" s="58"/>
      <c r="J69" s="53">
        <f t="shared" si="12"/>
        <v>148800</v>
      </c>
      <c r="K69" s="3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2:22" ht="19.5" customHeight="1">
      <c r="B70" s="70"/>
      <c r="C70" s="41"/>
      <c r="D70" s="41"/>
      <c r="E70" s="41" t="s">
        <v>81</v>
      </c>
      <c r="F70" s="55" t="s">
        <v>82</v>
      </c>
      <c r="G70" s="50">
        <v>2200</v>
      </c>
      <c r="H70" s="51">
        <v>16614</v>
      </c>
      <c r="I70" s="58"/>
      <c r="J70" s="53">
        <f t="shared" si="12"/>
        <v>16614</v>
      </c>
      <c r="K70" s="3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2:22" ht="19.5" customHeight="1">
      <c r="B71" s="70"/>
      <c r="C71" s="41"/>
      <c r="D71" s="41"/>
      <c r="E71" s="41" t="s">
        <v>83</v>
      </c>
      <c r="F71" s="55" t="s">
        <v>84</v>
      </c>
      <c r="G71" s="50">
        <v>2000</v>
      </c>
      <c r="H71" s="51">
        <v>22862</v>
      </c>
      <c r="I71" s="58"/>
      <c r="J71" s="53">
        <f t="shared" si="12"/>
        <v>22862</v>
      </c>
      <c r="K71" s="3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2:22" ht="19.5" customHeight="1">
      <c r="B72" s="70"/>
      <c r="C72" s="41"/>
      <c r="D72" s="41"/>
      <c r="E72" s="41" t="s">
        <v>85</v>
      </c>
      <c r="F72" s="55" t="s">
        <v>86</v>
      </c>
      <c r="G72" s="50"/>
      <c r="H72" s="51"/>
      <c r="I72" s="58"/>
      <c r="J72" s="53">
        <f t="shared" si="12"/>
        <v>0</v>
      </c>
      <c r="K72" s="3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2:22" ht="19.5" customHeight="1">
      <c r="B73" s="70"/>
      <c r="C73" s="41"/>
      <c r="D73" s="41"/>
      <c r="E73" s="41" t="s">
        <v>87</v>
      </c>
      <c r="F73" s="59" t="s">
        <v>88</v>
      </c>
      <c r="G73" s="50"/>
      <c r="H73" s="51"/>
      <c r="I73" s="58"/>
      <c r="J73" s="53">
        <f t="shared" si="12"/>
        <v>0</v>
      </c>
      <c r="K73" s="3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2:22" ht="19.5" customHeight="1">
      <c r="B74" s="70"/>
      <c r="C74" s="41"/>
      <c r="D74" s="41"/>
      <c r="E74" s="41" t="s">
        <v>89</v>
      </c>
      <c r="F74" s="59" t="s">
        <v>90</v>
      </c>
      <c r="G74" s="50"/>
      <c r="H74" s="51"/>
      <c r="I74" s="58"/>
      <c r="J74" s="53">
        <f t="shared" si="12"/>
        <v>0</v>
      </c>
      <c r="K74" s="31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2:22" ht="19.5" customHeight="1">
      <c r="B75" s="70"/>
      <c r="C75" s="41"/>
      <c r="D75" s="41"/>
      <c r="E75" s="41" t="s">
        <v>91</v>
      </c>
      <c r="F75" s="55" t="s">
        <v>92</v>
      </c>
      <c r="G75" s="50"/>
      <c r="H75" s="51">
        <v>15241</v>
      </c>
      <c r="I75" s="58"/>
      <c r="J75" s="53">
        <f t="shared" si="12"/>
        <v>15241</v>
      </c>
      <c r="K75" s="3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2:22" ht="19.5" customHeight="1">
      <c r="B76" s="70"/>
      <c r="C76" s="41"/>
      <c r="D76" s="41"/>
      <c r="E76" s="41" t="s">
        <v>93</v>
      </c>
      <c r="F76" s="59" t="s">
        <v>24</v>
      </c>
      <c r="G76" s="60">
        <f t="shared" ref="G76:J76" si="13">SUM(G66:G75)</f>
        <v>54058</v>
      </c>
      <c r="H76" s="61">
        <f t="shared" si="13"/>
        <v>261816</v>
      </c>
      <c r="I76" s="62">
        <f t="shared" si="13"/>
        <v>0</v>
      </c>
      <c r="J76" s="60">
        <f t="shared" si="13"/>
        <v>261816</v>
      </c>
      <c r="K76" s="31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2:22" ht="19.5" customHeight="1">
      <c r="B77" s="70"/>
      <c r="C77" s="41"/>
      <c r="D77" s="41"/>
      <c r="E77" s="41"/>
      <c r="F77" s="47" t="s">
        <v>24</v>
      </c>
      <c r="G77" s="63"/>
      <c r="H77" s="64"/>
      <c r="I77" s="65"/>
      <c r="J77" s="66"/>
      <c r="K77" s="31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2:22" ht="19.5" customHeight="1">
      <c r="B78" s="70"/>
      <c r="C78" s="74" t="s">
        <v>50</v>
      </c>
      <c r="D78" s="72" t="s">
        <v>94</v>
      </c>
      <c r="E78" s="72"/>
      <c r="F78" s="47" t="s">
        <v>24</v>
      </c>
      <c r="G78" s="43"/>
      <c r="H78" s="44"/>
      <c r="I78" s="67"/>
      <c r="J78" s="68"/>
      <c r="K78" s="3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2:22" ht="19.5" customHeight="1">
      <c r="B79" s="70"/>
      <c r="C79" s="74"/>
      <c r="D79" s="72"/>
      <c r="E79" s="72" t="s">
        <v>95</v>
      </c>
      <c r="F79" s="49">
        <v>4100</v>
      </c>
      <c r="G79" s="50">
        <v>31212</v>
      </c>
      <c r="H79" s="51">
        <v>340680</v>
      </c>
      <c r="I79" s="58"/>
      <c r="J79" s="53">
        <f t="shared" ref="J79:J83" si="14">SUM(H79:I79)</f>
        <v>340680</v>
      </c>
      <c r="K79" s="3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2:22" ht="19.5" customHeight="1">
      <c r="B80" s="70"/>
      <c r="C80" s="74"/>
      <c r="D80" s="72"/>
      <c r="E80" s="41" t="s">
        <v>96</v>
      </c>
      <c r="F80" s="55">
        <v>4200</v>
      </c>
      <c r="G80" s="50">
        <v>8500</v>
      </c>
      <c r="H80" s="51">
        <f>30000-I80</f>
        <v>21937</v>
      </c>
      <c r="I80" s="58">
        <v>8063</v>
      </c>
      <c r="J80" s="53">
        <f t="shared" si="14"/>
        <v>30000</v>
      </c>
      <c r="K80" s="3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2:22" ht="19.5" customHeight="1">
      <c r="B81" s="70"/>
      <c r="C81" s="74"/>
      <c r="D81" s="72"/>
      <c r="E81" s="72" t="s">
        <v>97</v>
      </c>
      <c r="F81" s="55">
        <v>4300</v>
      </c>
      <c r="G81" s="50">
        <v>1250</v>
      </c>
      <c r="H81" s="51">
        <v>60000</v>
      </c>
      <c r="I81" s="58"/>
      <c r="J81" s="53">
        <f t="shared" si="14"/>
        <v>60000</v>
      </c>
      <c r="K81" s="3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2:22" ht="19.5" customHeight="1">
      <c r="B82" s="70"/>
      <c r="C82" s="74"/>
      <c r="D82" s="72"/>
      <c r="E82" s="72" t="s">
        <v>98</v>
      </c>
      <c r="F82" s="59">
        <v>4400</v>
      </c>
      <c r="G82" s="50">
        <v>7000</v>
      </c>
      <c r="H82" s="51">
        <v>36000</v>
      </c>
      <c r="I82" s="58"/>
      <c r="J82" s="53">
        <f t="shared" si="14"/>
        <v>36000</v>
      </c>
      <c r="K82" s="3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2:22" ht="19.5" customHeight="1">
      <c r="B83" s="70"/>
      <c r="C83" s="74"/>
      <c r="D83" s="72"/>
      <c r="E83" s="72" t="s">
        <v>99</v>
      </c>
      <c r="F83" s="55">
        <v>4700</v>
      </c>
      <c r="G83" s="50"/>
      <c r="H83" s="51"/>
      <c r="I83" s="58"/>
      <c r="J83" s="53">
        <f t="shared" si="14"/>
        <v>0</v>
      </c>
      <c r="K83" s="3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2:22" ht="19.5" customHeight="1">
      <c r="B84" s="70"/>
      <c r="C84" s="74"/>
      <c r="D84" s="72"/>
      <c r="E84" s="72" t="s">
        <v>100</v>
      </c>
      <c r="F84" s="59" t="s">
        <v>24</v>
      </c>
      <c r="G84" s="60">
        <f t="shared" ref="G84:J84" si="15">SUM(G79:G83)</f>
        <v>47962</v>
      </c>
      <c r="H84" s="61">
        <f t="shared" si="15"/>
        <v>458617</v>
      </c>
      <c r="I84" s="62">
        <f t="shared" si="15"/>
        <v>8063</v>
      </c>
      <c r="J84" s="60">
        <f t="shared" si="15"/>
        <v>466680</v>
      </c>
      <c r="K84" s="3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2:22" ht="19.5" customHeight="1">
      <c r="B85" s="70"/>
      <c r="C85" s="40"/>
      <c r="D85" s="41"/>
      <c r="E85" s="41"/>
      <c r="F85" s="47" t="s">
        <v>24</v>
      </c>
      <c r="G85" s="63"/>
      <c r="H85" s="64"/>
      <c r="I85" s="65"/>
      <c r="J85" s="66"/>
      <c r="K85" s="3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2:22" ht="19.5" customHeight="1">
      <c r="B86" s="70"/>
      <c r="C86" s="40" t="s">
        <v>55</v>
      </c>
      <c r="D86" s="41" t="s">
        <v>101</v>
      </c>
      <c r="E86" s="41"/>
      <c r="F86" s="47" t="s">
        <v>24</v>
      </c>
      <c r="G86" s="43"/>
      <c r="H86" s="44"/>
      <c r="I86" s="67"/>
      <c r="J86" s="68"/>
      <c r="K86" s="3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2:22" ht="19.5" customHeight="1">
      <c r="B87" s="70"/>
      <c r="C87" s="40"/>
      <c r="D87" s="41"/>
      <c r="E87" s="41" t="s">
        <v>102</v>
      </c>
      <c r="F87" s="49">
        <v>5100</v>
      </c>
      <c r="G87" s="87"/>
      <c r="H87" s="88"/>
      <c r="I87" s="58"/>
      <c r="J87" s="53">
        <f t="shared" ref="J87:J94" si="16">SUM(H87:I87)</f>
        <v>0</v>
      </c>
      <c r="K87" s="3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2:22" ht="19.5" customHeight="1">
      <c r="B88" s="70"/>
      <c r="C88" s="40"/>
      <c r="D88" s="41"/>
      <c r="E88" s="41" t="s">
        <v>103</v>
      </c>
      <c r="F88" s="49">
        <v>5200</v>
      </c>
      <c r="G88" s="50">
        <v>400</v>
      </c>
      <c r="H88" s="51">
        <v>10000</v>
      </c>
      <c r="I88" s="58"/>
      <c r="J88" s="53">
        <f t="shared" si="16"/>
        <v>10000</v>
      </c>
      <c r="K88" s="3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2:22" ht="19.5" customHeight="1">
      <c r="B89" s="70"/>
      <c r="C89" s="40"/>
      <c r="D89" s="41"/>
      <c r="E89" s="41" t="s">
        <v>104</v>
      </c>
      <c r="F89" s="55">
        <v>5300</v>
      </c>
      <c r="G89" s="50"/>
      <c r="H89" s="51">
        <v>1200</v>
      </c>
      <c r="I89" s="89"/>
      <c r="J89" s="53">
        <f t="shared" si="16"/>
        <v>1200</v>
      </c>
      <c r="K89" s="3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2:22" ht="19.5" customHeight="1">
      <c r="B90" s="70"/>
      <c r="C90" s="40"/>
      <c r="D90" s="41"/>
      <c r="E90" s="41" t="s">
        <v>105</v>
      </c>
      <c r="F90" s="55" t="s">
        <v>106</v>
      </c>
      <c r="G90" s="50">
        <v>21299.58</v>
      </c>
      <c r="H90" s="51">
        <v>8400</v>
      </c>
      <c r="I90" s="58"/>
      <c r="J90" s="53">
        <f t="shared" si="16"/>
        <v>8400</v>
      </c>
      <c r="K90" s="31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2:22" ht="19.5" customHeight="1">
      <c r="B91" s="70"/>
      <c r="C91" s="40"/>
      <c r="D91" s="41"/>
      <c r="E91" s="41" t="s">
        <v>107</v>
      </c>
      <c r="F91" s="55">
        <v>5500</v>
      </c>
      <c r="G91" s="50">
        <v>12000</v>
      </c>
      <c r="H91" s="51">
        <v>11500</v>
      </c>
      <c r="I91" s="58"/>
      <c r="J91" s="53">
        <f t="shared" si="16"/>
        <v>11500</v>
      </c>
      <c r="K91" s="31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2:22" ht="19.5" customHeight="1">
      <c r="B92" s="70"/>
      <c r="C92" s="40"/>
      <c r="D92" s="41"/>
      <c r="E92" s="41" t="s">
        <v>108</v>
      </c>
      <c r="F92" s="55">
        <v>5600</v>
      </c>
      <c r="G92" s="50">
        <v>90000</v>
      </c>
      <c r="H92" s="51">
        <v>169736</v>
      </c>
      <c r="I92" s="58"/>
      <c r="J92" s="53">
        <f t="shared" si="16"/>
        <v>169736</v>
      </c>
      <c r="K92" s="3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2:22" ht="19.5" customHeight="1">
      <c r="B93" s="70"/>
      <c r="C93" s="41"/>
      <c r="D93" s="41"/>
      <c r="E93" s="17" t="s">
        <v>109</v>
      </c>
      <c r="F93" s="59">
        <v>5800</v>
      </c>
      <c r="G93" s="50">
        <v>159000</v>
      </c>
      <c r="H93" s="51">
        <f>310664-I93</f>
        <v>172424</v>
      </c>
      <c r="I93" s="58">
        <f>138240</f>
        <v>138240</v>
      </c>
      <c r="J93" s="53">
        <f t="shared" si="16"/>
        <v>310664</v>
      </c>
      <c r="K93" s="3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2:22" ht="19.5" customHeight="1">
      <c r="B94" s="70"/>
      <c r="C94" s="41"/>
      <c r="D94" s="41"/>
      <c r="E94" s="41" t="s">
        <v>110</v>
      </c>
      <c r="F94" s="55">
        <v>5900</v>
      </c>
      <c r="G94" s="50">
        <v>10000</v>
      </c>
      <c r="H94" s="51">
        <v>3000</v>
      </c>
      <c r="I94" s="58"/>
      <c r="J94" s="53">
        <f t="shared" si="16"/>
        <v>3000</v>
      </c>
      <c r="K94" s="3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2:22" ht="19.5" customHeight="1">
      <c r="B95" s="70"/>
      <c r="C95" s="41"/>
      <c r="D95" s="41"/>
      <c r="E95" s="41" t="s">
        <v>111</v>
      </c>
      <c r="F95" s="59" t="s">
        <v>24</v>
      </c>
      <c r="G95" s="60">
        <f t="shared" ref="G95:J95" si="17">SUM(G87:G94)</f>
        <v>292699.58</v>
      </c>
      <c r="H95" s="61">
        <f t="shared" si="17"/>
        <v>376260</v>
      </c>
      <c r="I95" s="62">
        <f t="shared" si="17"/>
        <v>138240</v>
      </c>
      <c r="J95" s="60">
        <f t="shared" si="17"/>
        <v>514500</v>
      </c>
      <c r="K95" s="3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2:22" ht="19.5" customHeight="1">
      <c r="B96" s="70"/>
      <c r="C96" s="41"/>
      <c r="D96" s="41" t="s">
        <v>24</v>
      </c>
      <c r="E96" s="41" t="s">
        <v>112</v>
      </c>
      <c r="F96" s="47" t="s">
        <v>24</v>
      </c>
      <c r="G96" s="63"/>
      <c r="H96" s="64"/>
      <c r="I96" s="65"/>
      <c r="J96" s="66"/>
      <c r="K96" s="3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2:22" ht="19.5" customHeight="1">
      <c r="B97" s="70"/>
      <c r="C97" s="40" t="s">
        <v>113</v>
      </c>
      <c r="D97" s="13" t="s">
        <v>114</v>
      </c>
      <c r="E97" s="41"/>
      <c r="F97" s="47" t="s">
        <v>24</v>
      </c>
      <c r="G97" s="43"/>
      <c r="H97" s="44"/>
      <c r="I97" s="67"/>
      <c r="J97" s="68"/>
      <c r="K97" s="3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2:22" ht="19.5" customHeight="1">
      <c r="B98" s="70"/>
      <c r="C98" s="40"/>
      <c r="D98" s="41"/>
      <c r="E98" s="41" t="s">
        <v>115</v>
      </c>
      <c r="F98" s="49" t="s">
        <v>116</v>
      </c>
      <c r="G98" s="50"/>
      <c r="H98" s="51"/>
      <c r="I98" s="58"/>
      <c r="J98" s="53">
        <f t="shared" ref="J98:J99" si="18">SUM(H98:I98)</f>
        <v>0</v>
      </c>
      <c r="K98" s="3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2:22" ht="19.5" customHeight="1">
      <c r="B99" s="70"/>
      <c r="C99" s="40"/>
      <c r="D99" s="41"/>
      <c r="E99" s="41" t="s">
        <v>117</v>
      </c>
      <c r="F99" s="55">
        <v>6200</v>
      </c>
      <c r="G99" s="50"/>
      <c r="H99" s="51"/>
      <c r="I99" s="58"/>
      <c r="J99" s="53">
        <f t="shared" si="18"/>
        <v>0</v>
      </c>
      <c r="K99" s="3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2:22" ht="19.5" customHeight="1">
      <c r="B100" s="70"/>
      <c r="C100" s="40"/>
      <c r="D100" s="41"/>
      <c r="E100" s="41" t="s">
        <v>118</v>
      </c>
      <c r="F100" s="59" t="s">
        <v>24</v>
      </c>
      <c r="G100" s="90"/>
      <c r="H100" s="91"/>
      <c r="I100" s="92"/>
      <c r="J100" s="93"/>
      <c r="K100" s="3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2:22" ht="19.5" customHeight="1">
      <c r="B101" s="70"/>
      <c r="C101" s="40"/>
      <c r="D101" s="41"/>
      <c r="E101" s="41" t="s">
        <v>119</v>
      </c>
      <c r="F101" s="49">
        <v>6300</v>
      </c>
      <c r="G101" s="50"/>
      <c r="H101" s="51"/>
      <c r="I101" s="58"/>
      <c r="J101" s="53">
        <f t="shared" ref="J101:J104" si="19">SUM(H101:I101)</f>
        <v>0</v>
      </c>
      <c r="K101" s="3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2:22" ht="19.5" customHeight="1">
      <c r="B102" s="70"/>
      <c r="C102" s="40"/>
      <c r="D102" s="41"/>
      <c r="E102" s="41" t="s">
        <v>120</v>
      </c>
      <c r="F102" s="55">
        <v>6400</v>
      </c>
      <c r="G102" s="50"/>
      <c r="H102" s="51"/>
      <c r="I102" s="58"/>
      <c r="J102" s="53">
        <f t="shared" si="19"/>
        <v>0</v>
      </c>
      <c r="K102" s="31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2:22" ht="19.5" customHeight="1">
      <c r="B103" s="70"/>
      <c r="C103" s="40"/>
      <c r="D103" s="41"/>
      <c r="E103" s="41" t="s">
        <v>121</v>
      </c>
      <c r="F103" s="59">
        <v>6500</v>
      </c>
      <c r="G103" s="50"/>
      <c r="H103" s="51"/>
      <c r="I103" s="58"/>
      <c r="J103" s="53">
        <f t="shared" si="19"/>
        <v>0</v>
      </c>
      <c r="K103" s="3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2:22" ht="19.5" customHeight="1">
      <c r="B104" s="70"/>
      <c r="C104" s="40"/>
      <c r="D104" s="41"/>
      <c r="E104" s="94" t="s">
        <v>122</v>
      </c>
      <c r="F104" s="95">
        <v>6900</v>
      </c>
      <c r="G104" s="50"/>
      <c r="H104" s="51"/>
      <c r="I104" s="58"/>
      <c r="J104" s="53">
        <f t="shared" si="19"/>
        <v>0</v>
      </c>
      <c r="K104" s="3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2:22" ht="19.5" customHeight="1">
      <c r="B105" s="70"/>
      <c r="C105" s="41"/>
      <c r="D105" s="41" t="s">
        <v>24</v>
      </c>
      <c r="E105" s="41" t="s">
        <v>123</v>
      </c>
      <c r="F105" s="59" t="s">
        <v>24</v>
      </c>
      <c r="G105" s="60">
        <f t="shared" ref="G105:J105" si="20">SUM(G98:G99)+SUM(G101:G104)</f>
        <v>0</v>
      </c>
      <c r="H105" s="61">
        <f t="shared" si="20"/>
        <v>0</v>
      </c>
      <c r="I105" s="62">
        <f t="shared" si="20"/>
        <v>0</v>
      </c>
      <c r="J105" s="60">
        <f t="shared" si="20"/>
        <v>0</v>
      </c>
      <c r="K105" s="3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2:22" ht="19.5" customHeight="1">
      <c r="B106" s="70"/>
      <c r="C106" s="41"/>
      <c r="D106" s="41"/>
      <c r="E106" s="41"/>
      <c r="F106" s="47" t="s">
        <v>24</v>
      </c>
      <c r="G106" s="63"/>
      <c r="H106" s="64"/>
      <c r="I106" s="65"/>
      <c r="J106" s="66"/>
      <c r="K106" s="3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2:22" ht="19.5" customHeight="1">
      <c r="B107" s="70"/>
      <c r="C107" s="40" t="s">
        <v>124</v>
      </c>
      <c r="D107" s="41" t="s">
        <v>125</v>
      </c>
      <c r="E107" s="41"/>
      <c r="F107" s="47" t="s">
        <v>24</v>
      </c>
      <c r="G107" s="43"/>
      <c r="H107" s="44"/>
      <c r="I107" s="67"/>
      <c r="J107" s="68"/>
      <c r="K107" s="3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2:22" ht="19.5" customHeight="1">
      <c r="B108" s="70"/>
      <c r="C108" s="40" t="s">
        <v>24</v>
      </c>
      <c r="D108" s="41"/>
      <c r="E108" s="41" t="s">
        <v>126</v>
      </c>
      <c r="F108" s="49" t="s">
        <v>127</v>
      </c>
      <c r="G108" s="50"/>
      <c r="H108" s="51"/>
      <c r="I108" s="58"/>
      <c r="J108" s="53">
        <f t="shared" ref="J108:J112" si="21">SUM(H108:I108)</f>
        <v>0</v>
      </c>
      <c r="K108" s="31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2:22" ht="19.5" customHeight="1">
      <c r="B109" s="70"/>
      <c r="C109" s="40"/>
      <c r="D109" s="41"/>
      <c r="E109" s="41" t="s">
        <v>128</v>
      </c>
      <c r="F109" s="55" t="s">
        <v>129</v>
      </c>
      <c r="G109" s="50" t="s">
        <v>24</v>
      </c>
      <c r="H109" s="51"/>
      <c r="I109" s="58"/>
      <c r="J109" s="53">
        <f t="shared" si="21"/>
        <v>0</v>
      </c>
      <c r="K109" s="31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2:22" ht="19.5" customHeight="1">
      <c r="B110" s="70"/>
      <c r="C110" s="40"/>
      <c r="D110" s="41"/>
      <c r="E110" s="41" t="s">
        <v>130</v>
      </c>
      <c r="F110" s="49" t="s">
        <v>131</v>
      </c>
      <c r="G110" s="50"/>
      <c r="H110" s="51"/>
      <c r="I110" s="58"/>
      <c r="J110" s="53">
        <f t="shared" si="21"/>
        <v>0</v>
      </c>
      <c r="K110" s="31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2:22" ht="19.5" customHeight="1">
      <c r="B111" s="70"/>
      <c r="C111" s="40"/>
      <c r="D111" s="41"/>
      <c r="E111" s="41" t="s">
        <v>132</v>
      </c>
      <c r="F111" s="55" t="s">
        <v>133</v>
      </c>
      <c r="G111" s="50"/>
      <c r="H111" s="51"/>
      <c r="I111" s="58"/>
      <c r="J111" s="53">
        <f t="shared" si="21"/>
        <v>0</v>
      </c>
      <c r="K111" s="3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2:22" ht="19.5" customHeight="1">
      <c r="B112" s="70"/>
      <c r="C112" s="40"/>
      <c r="D112" s="41"/>
      <c r="E112" s="41" t="s">
        <v>134</v>
      </c>
      <c r="F112" s="55" t="s">
        <v>135</v>
      </c>
      <c r="G112" s="50"/>
      <c r="H112" s="51"/>
      <c r="I112" s="58"/>
      <c r="J112" s="53">
        <f t="shared" si="21"/>
        <v>0</v>
      </c>
      <c r="K112" s="31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2:22" ht="19.5" customHeight="1">
      <c r="B113" s="70"/>
      <c r="C113" s="40"/>
      <c r="D113" s="41"/>
      <c r="E113" s="72" t="s">
        <v>136</v>
      </c>
      <c r="F113" s="59" t="s">
        <v>24</v>
      </c>
      <c r="G113" s="90"/>
      <c r="H113" s="91"/>
      <c r="I113" s="92"/>
      <c r="J113" s="93"/>
      <c r="K113" s="31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2:22" ht="19.5" customHeight="1">
      <c r="B114" s="70"/>
      <c r="C114" s="40"/>
      <c r="D114" s="41"/>
      <c r="E114" s="41" t="s">
        <v>137</v>
      </c>
      <c r="F114" s="49">
        <v>7438</v>
      </c>
      <c r="G114" s="50"/>
      <c r="H114" s="51"/>
      <c r="I114" s="58"/>
      <c r="J114" s="53">
        <f t="shared" ref="J114:J115" si="22">SUM(H114:I114)</f>
        <v>0</v>
      </c>
      <c r="K114" s="31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2:22" ht="19.5" customHeight="1">
      <c r="B115" s="70"/>
      <c r="C115" s="40"/>
      <c r="D115" s="41"/>
      <c r="E115" s="41" t="s">
        <v>138</v>
      </c>
      <c r="F115" s="55">
        <v>7439</v>
      </c>
      <c r="G115" s="50"/>
      <c r="H115" s="51"/>
      <c r="I115" s="58"/>
      <c r="J115" s="53">
        <f t="shared" si="22"/>
        <v>0</v>
      </c>
      <c r="K115" s="31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2:22" ht="19.5" customHeight="1">
      <c r="B116" s="70"/>
      <c r="C116" s="40"/>
      <c r="D116" s="41"/>
      <c r="E116" s="41" t="s">
        <v>139</v>
      </c>
      <c r="F116" s="59" t="s">
        <v>24</v>
      </c>
      <c r="G116" s="60">
        <f t="shared" ref="G116:J116" si="23">SUM(G108:G112,G114:G115)</f>
        <v>0</v>
      </c>
      <c r="H116" s="61">
        <f t="shared" si="23"/>
        <v>0</v>
      </c>
      <c r="I116" s="62">
        <f t="shared" si="23"/>
        <v>0</v>
      </c>
      <c r="J116" s="60">
        <f t="shared" si="23"/>
        <v>0</v>
      </c>
      <c r="K116" s="31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2:22" ht="19.5" customHeight="1">
      <c r="B117" s="70"/>
      <c r="C117" s="40"/>
      <c r="D117" s="41"/>
      <c r="E117" s="41"/>
      <c r="F117" s="47" t="s">
        <v>24</v>
      </c>
      <c r="G117" s="96"/>
      <c r="H117" s="97"/>
      <c r="I117" s="98"/>
      <c r="J117" s="99"/>
      <c r="K117" s="31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2:22" ht="19.5" customHeight="1">
      <c r="B118" s="70"/>
      <c r="C118" s="40" t="s">
        <v>140</v>
      </c>
      <c r="D118" s="41" t="s">
        <v>141</v>
      </c>
      <c r="E118" s="41"/>
      <c r="F118" s="47" t="s">
        <v>24</v>
      </c>
      <c r="G118" s="60">
        <f t="shared" ref="G118:J118" si="24">SUM(G53,G61,G76,G84,G95,G105,G116)</f>
        <v>749459.58000000007</v>
      </c>
      <c r="H118" s="61">
        <f t="shared" si="24"/>
        <v>1858766</v>
      </c>
      <c r="I118" s="62">
        <f t="shared" si="24"/>
        <v>146303</v>
      </c>
      <c r="J118" s="60">
        <f t="shared" si="24"/>
        <v>2005069</v>
      </c>
      <c r="K118" s="31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2:22" ht="19.5" customHeight="1">
      <c r="B119" s="70"/>
      <c r="C119" s="40"/>
      <c r="D119" s="41"/>
      <c r="E119" s="41"/>
      <c r="F119" s="47" t="s">
        <v>24</v>
      </c>
      <c r="G119" s="63"/>
      <c r="H119" s="64"/>
      <c r="I119" s="65"/>
      <c r="J119" s="66"/>
      <c r="K119" s="31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2:22" ht="19.5" customHeight="1">
      <c r="B120" s="39" t="s">
        <v>142</v>
      </c>
      <c r="C120" s="40" t="s">
        <v>143</v>
      </c>
      <c r="D120" s="41"/>
      <c r="E120" s="41"/>
      <c r="F120" s="47" t="s">
        <v>24</v>
      </c>
      <c r="G120" s="43"/>
      <c r="H120" s="44"/>
      <c r="I120" s="67"/>
      <c r="J120" s="68"/>
      <c r="K120" s="31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2:22" ht="19.5" customHeight="1">
      <c r="B121" s="100"/>
      <c r="C121" s="101" t="s">
        <v>144</v>
      </c>
      <c r="D121" s="102"/>
      <c r="E121" s="77"/>
      <c r="F121" s="78" t="s">
        <v>24</v>
      </c>
      <c r="G121" s="79">
        <f t="shared" ref="G121:J121" si="25">SUM(G45-G118)</f>
        <v>262601.30000000005</v>
      </c>
      <c r="H121" s="80">
        <f t="shared" si="25"/>
        <v>92151</v>
      </c>
      <c r="I121" s="81">
        <f t="shared" si="25"/>
        <v>0</v>
      </c>
      <c r="J121" s="79">
        <f t="shared" si="25"/>
        <v>92151</v>
      </c>
      <c r="K121" s="31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2:22" ht="39.75" customHeight="1">
      <c r="B122" s="8"/>
      <c r="C122" s="8"/>
      <c r="D122" s="8"/>
      <c r="E122" s="8"/>
      <c r="F122" s="8"/>
      <c r="G122" s="8"/>
      <c r="H122" s="8"/>
      <c r="I122" s="8"/>
      <c r="J122" s="8"/>
      <c r="K122" s="3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2:22" ht="18" customHeight="1">
      <c r="B123" s="25"/>
      <c r="C123" s="82"/>
      <c r="D123" s="82"/>
      <c r="E123" s="83"/>
      <c r="F123" s="84"/>
      <c r="G123" s="29" t="s">
        <v>14</v>
      </c>
      <c r="H123" s="256" t="s">
        <v>15</v>
      </c>
      <c r="I123" s="257"/>
      <c r="J123" s="30"/>
      <c r="K123" s="31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2:22" ht="12" customHeight="1">
      <c r="B124" s="32"/>
      <c r="C124" s="33"/>
      <c r="D124" s="33"/>
      <c r="E124" s="34" t="s">
        <v>16</v>
      </c>
      <c r="F124" s="35" t="s">
        <v>17</v>
      </c>
      <c r="G124" s="36" t="s">
        <v>18</v>
      </c>
      <c r="H124" s="37" t="s">
        <v>19</v>
      </c>
      <c r="I124" s="38" t="s">
        <v>20</v>
      </c>
      <c r="J124" s="36" t="s">
        <v>21</v>
      </c>
      <c r="K124" s="31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2:22" ht="19.5" customHeight="1">
      <c r="B125" s="39" t="s">
        <v>145</v>
      </c>
      <c r="C125" s="40" t="s">
        <v>146</v>
      </c>
      <c r="D125" s="41"/>
      <c r="E125" s="41"/>
      <c r="F125" s="47" t="s">
        <v>24</v>
      </c>
      <c r="G125" s="63"/>
      <c r="H125" s="64"/>
      <c r="I125" s="67"/>
      <c r="J125" s="68"/>
      <c r="K125" s="31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2:22" ht="19.5" customHeight="1">
      <c r="B126" s="39"/>
      <c r="C126" s="40" t="s">
        <v>25</v>
      </c>
      <c r="D126" s="41" t="s">
        <v>147</v>
      </c>
      <c r="E126" s="41"/>
      <c r="F126" s="49" t="s">
        <v>148</v>
      </c>
      <c r="G126" s="50"/>
      <c r="H126" s="51"/>
      <c r="I126" s="58"/>
      <c r="J126" s="53">
        <f t="shared" ref="J126:J127" si="26">SUM(H126:I126)</f>
        <v>0</v>
      </c>
      <c r="K126" s="31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2:22" ht="19.5" customHeight="1">
      <c r="B127" s="39"/>
      <c r="C127" s="40" t="s">
        <v>34</v>
      </c>
      <c r="D127" s="72" t="s">
        <v>149</v>
      </c>
      <c r="E127" s="72"/>
      <c r="F127" s="55" t="s">
        <v>150</v>
      </c>
      <c r="G127" s="50"/>
      <c r="H127" s="51"/>
      <c r="I127" s="58"/>
      <c r="J127" s="53">
        <f t="shared" si="26"/>
        <v>0</v>
      </c>
      <c r="K127" s="31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2:22" ht="19.5" customHeight="1">
      <c r="B128" s="39"/>
      <c r="C128" s="40" t="s">
        <v>43</v>
      </c>
      <c r="D128" s="72" t="s">
        <v>151</v>
      </c>
      <c r="E128" s="72"/>
      <c r="F128" s="59"/>
      <c r="G128" s="90"/>
      <c r="H128" s="91"/>
      <c r="I128" s="92"/>
      <c r="J128" s="93"/>
      <c r="K128" s="31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2:22" ht="19.5" customHeight="1">
      <c r="B129" s="39"/>
      <c r="C129" s="40"/>
      <c r="D129" s="72" t="s">
        <v>152</v>
      </c>
      <c r="E129" s="72"/>
      <c r="F129" s="49" t="s">
        <v>153</v>
      </c>
      <c r="G129" s="50"/>
      <c r="H129" s="51"/>
      <c r="I129" s="58"/>
      <c r="J129" s="53">
        <f>SUM(H129:I129)</f>
        <v>0</v>
      </c>
      <c r="K129" s="31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2:22" ht="19.5" customHeight="1">
      <c r="B130" s="39"/>
      <c r="C130" s="40" t="s">
        <v>24</v>
      </c>
      <c r="D130" s="72"/>
      <c r="E130" s="72"/>
      <c r="F130" s="59" t="s">
        <v>24</v>
      </c>
      <c r="G130" s="63"/>
      <c r="H130" s="64"/>
      <c r="I130" s="65"/>
      <c r="J130" s="66"/>
      <c r="K130" s="31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2:22" ht="19.5" customHeight="1">
      <c r="B131" s="70"/>
      <c r="C131" s="40" t="s">
        <v>50</v>
      </c>
      <c r="D131" s="72" t="s">
        <v>154</v>
      </c>
      <c r="E131" s="72"/>
      <c r="F131" s="47" t="s">
        <v>24</v>
      </c>
      <c r="G131" s="60">
        <f t="shared" ref="G131:J131" si="27">SUM(+G126-G127+G129)</f>
        <v>0</v>
      </c>
      <c r="H131" s="61">
        <f t="shared" si="27"/>
        <v>0</v>
      </c>
      <c r="I131" s="62">
        <f t="shared" si="27"/>
        <v>0</v>
      </c>
      <c r="J131" s="60">
        <f t="shared" si="27"/>
        <v>0</v>
      </c>
      <c r="K131" s="31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2:22" ht="19.5" customHeight="1">
      <c r="B132" s="70"/>
      <c r="C132" s="41"/>
      <c r="D132" s="41"/>
      <c r="E132" s="41"/>
      <c r="F132" s="47" t="s">
        <v>24</v>
      </c>
      <c r="G132" s="63"/>
      <c r="H132" s="64"/>
      <c r="I132" s="65"/>
      <c r="J132" s="66"/>
      <c r="K132" s="31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2:22" ht="19.5" customHeight="1">
      <c r="B133" s="39" t="s">
        <v>155</v>
      </c>
      <c r="C133" s="103" t="s">
        <v>156</v>
      </c>
      <c r="D133" s="41"/>
      <c r="E133" s="41"/>
      <c r="F133" s="47" t="s">
        <v>24</v>
      </c>
      <c r="G133" s="60">
        <f t="shared" ref="G133:J133" si="28">SUM(G121,G131)</f>
        <v>262601.30000000005</v>
      </c>
      <c r="H133" s="61">
        <f t="shared" si="28"/>
        <v>92151</v>
      </c>
      <c r="I133" s="62">
        <f t="shared" si="28"/>
        <v>0</v>
      </c>
      <c r="J133" s="60">
        <f t="shared" si="28"/>
        <v>92151</v>
      </c>
      <c r="K133" s="31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2:22" ht="19.5" customHeight="1">
      <c r="B134" s="70"/>
      <c r="C134" s="41" t="s">
        <v>24</v>
      </c>
      <c r="D134" s="41"/>
      <c r="E134" s="41"/>
      <c r="F134" s="47" t="s">
        <v>24</v>
      </c>
      <c r="G134" s="63"/>
      <c r="H134" s="64"/>
      <c r="I134" s="65"/>
      <c r="J134" s="66"/>
      <c r="K134" s="31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2:22" ht="19.5" customHeight="1">
      <c r="B135" s="39" t="s">
        <v>157</v>
      </c>
      <c r="C135" s="40" t="s">
        <v>158</v>
      </c>
      <c r="D135" s="41"/>
      <c r="E135" s="41"/>
      <c r="F135" s="47" t="s">
        <v>24</v>
      </c>
      <c r="G135" s="43"/>
      <c r="H135" s="44"/>
      <c r="I135" s="67"/>
      <c r="J135" s="68"/>
      <c r="K135" s="31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2:22" ht="19.5" customHeight="1">
      <c r="B136" s="39"/>
      <c r="C136" s="40" t="s">
        <v>25</v>
      </c>
      <c r="D136" s="41" t="s">
        <v>159</v>
      </c>
      <c r="E136" s="41"/>
      <c r="F136" s="47"/>
      <c r="G136" s="43"/>
      <c r="H136" s="44"/>
      <c r="I136" s="67"/>
      <c r="J136" s="68"/>
      <c r="K136" s="31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2:22" ht="19.5" customHeight="1">
      <c r="B137" s="70"/>
      <c r="C137" s="40"/>
      <c r="D137" s="41" t="s">
        <v>160</v>
      </c>
      <c r="E137" s="41" t="s">
        <v>161</v>
      </c>
      <c r="F137" s="49">
        <v>9791</v>
      </c>
      <c r="G137" s="50">
        <v>-319854.17</v>
      </c>
      <c r="H137" s="51">
        <f>G140</f>
        <v>-57252.869999999937</v>
      </c>
      <c r="I137" s="58"/>
      <c r="J137" s="53">
        <f t="shared" ref="J137:J138" si="29">SUM(H137:I137)</f>
        <v>-57252.869999999937</v>
      </c>
      <c r="K137" s="31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2:22" ht="19.5" customHeight="1">
      <c r="B138" s="70" t="s">
        <v>24</v>
      </c>
      <c r="C138" s="41"/>
      <c r="D138" s="41" t="s">
        <v>162</v>
      </c>
      <c r="E138" s="41" t="s">
        <v>163</v>
      </c>
      <c r="F138" s="57" t="s">
        <v>164</v>
      </c>
      <c r="G138" s="50"/>
      <c r="H138" s="51"/>
      <c r="I138" s="58"/>
      <c r="J138" s="53">
        <f t="shared" si="29"/>
        <v>0</v>
      </c>
      <c r="K138" s="3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2:22" ht="19.5" customHeight="1">
      <c r="B139" s="73"/>
      <c r="C139" s="72"/>
      <c r="D139" s="72" t="s">
        <v>165</v>
      </c>
      <c r="E139" s="72" t="s">
        <v>166</v>
      </c>
      <c r="F139" s="59" t="s">
        <v>24</v>
      </c>
      <c r="G139" s="60">
        <f t="shared" ref="G139:J139" si="30">SUM(G137:G138)</f>
        <v>-319854.17</v>
      </c>
      <c r="H139" s="61">
        <f t="shared" si="30"/>
        <v>-57252.869999999937</v>
      </c>
      <c r="I139" s="62">
        <f t="shared" si="30"/>
        <v>0</v>
      </c>
      <c r="J139" s="60">
        <f t="shared" si="30"/>
        <v>-57252.869999999937</v>
      </c>
      <c r="K139" s="3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2:22" ht="19.5" customHeight="1">
      <c r="B140" s="73"/>
      <c r="C140" s="74" t="s">
        <v>34</v>
      </c>
      <c r="D140" s="72" t="s">
        <v>167</v>
      </c>
      <c r="E140" s="72"/>
      <c r="F140" s="47" t="s">
        <v>24</v>
      </c>
      <c r="G140" s="60">
        <f t="shared" ref="G140:J140" si="31">SUM(G133,G139)</f>
        <v>-57252.869999999937</v>
      </c>
      <c r="H140" s="61">
        <f t="shared" si="31"/>
        <v>34898.130000000063</v>
      </c>
      <c r="I140" s="62">
        <f t="shared" si="31"/>
        <v>0</v>
      </c>
      <c r="J140" s="60">
        <f t="shared" si="31"/>
        <v>34898.130000000063</v>
      </c>
      <c r="K140" s="3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2:22" ht="15.75" customHeight="1">
      <c r="B141" s="73"/>
      <c r="C141" s="74"/>
      <c r="D141" s="72"/>
      <c r="E141" s="72"/>
      <c r="F141" s="47"/>
      <c r="G141" s="104"/>
      <c r="H141" s="105"/>
      <c r="I141" s="106"/>
      <c r="J141" s="107"/>
      <c r="K141" s="3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2:22" ht="19.5" customHeight="1">
      <c r="B142" s="73"/>
      <c r="C142" s="72"/>
      <c r="D142" s="72" t="s">
        <v>168</v>
      </c>
      <c r="E142" s="72"/>
      <c r="F142" s="47" t="s">
        <v>24</v>
      </c>
      <c r="G142" s="43"/>
      <c r="H142" s="108"/>
      <c r="I142" s="109"/>
      <c r="J142" s="110"/>
      <c r="K142" s="3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2:22" ht="19.5" customHeight="1">
      <c r="B143" s="73"/>
      <c r="C143" s="72"/>
      <c r="D143" s="72" t="s">
        <v>160</v>
      </c>
      <c r="E143" s="75" t="s">
        <v>169</v>
      </c>
      <c r="F143" s="47"/>
      <c r="G143" s="43"/>
      <c r="H143" s="108"/>
      <c r="I143" s="109"/>
      <c r="J143" s="110"/>
      <c r="K143" s="3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2:22" ht="19.5" customHeight="1">
      <c r="B144" s="73"/>
      <c r="C144" s="72"/>
      <c r="D144" s="72"/>
      <c r="E144" s="75" t="s">
        <v>170</v>
      </c>
      <c r="F144" s="49">
        <v>9711</v>
      </c>
      <c r="G144" s="50"/>
      <c r="H144" s="111"/>
      <c r="I144" s="112"/>
      <c r="J144" s="113"/>
      <c r="K144" s="3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2:22" ht="19.5" customHeight="1">
      <c r="B145" s="73"/>
      <c r="C145" s="72"/>
      <c r="D145" s="72"/>
      <c r="E145" s="75" t="s">
        <v>171</v>
      </c>
      <c r="F145" s="55">
        <v>9712</v>
      </c>
      <c r="G145" s="50"/>
      <c r="H145" s="111"/>
      <c r="I145" s="112"/>
      <c r="J145" s="113"/>
      <c r="K145" s="3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2:22" ht="19.5" customHeight="1">
      <c r="B146" s="73"/>
      <c r="C146" s="72"/>
      <c r="D146" s="72"/>
      <c r="E146" s="75" t="s">
        <v>172</v>
      </c>
      <c r="F146" s="55">
        <v>9713</v>
      </c>
      <c r="G146" s="50"/>
      <c r="H146" s="111"/>
      <c r="I146" s="112"/>
      <c r="J146" s="113"/>
      <c r="K146" s="3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2:22" ht="19.5" customHeight="1">
      <c r="B147" s="73"/>
      <c r="C147" s="72"/>
      <c r="D147" s="72"/>
      <c r="E147" s="75" t="s">
        <v>173</v>
      </c>
      <c r="F147" s="55">
        <v>9719</v>
      </c>
      <c r="G147" s="50"/>
      <c r="H147" s="111"/>
      <c r="I147" s="112"/>
      <c r="J147" s="113"/>
      <c r="K147" s="3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2:22" ht="19.5" customHeight="1">
      <c r="B148" s="73"/>
      <c r="C148" s="72"/>
      <c r="D148" s="72"/>
      <c r="E148" s="72" t="s">
        <v>174</v>
      </c>
      <c r="F148" s="55">
        <v>9730</v>
      </c>
      <c r="G148" s="50"/>
      <c r="H148" s="111"/>
      <c r="I148" s="112"/>
      <c r="J148" s="113"/>
      <c r="K148" s="3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2:22" ht="19.5" customHeight="1">
      <c r="B149" s="73"/>
      <c r="C149" s="72"/>
      <c r="D149" s="72"/>
      <c r="E149" s="72" t="s">
        <v>175</v>
      </c>
      <c r="F149" s="55">
        <v>9740</v>
      </c>
      <c r="G149" s="50"/>
      <c r="H149" s="114"/>
      <c r="I149" s="112"/>
      <c r="J149" s="113"/>
      <c r="K149" s="3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2:22" ht="20.25" customHeight="1">
      <c r="B150" s="73"/>
      <c r="C150" s="72"/>
      <c r="D150" s="72" t="s">
        <v>162</v>
      </c>
      <c r="E150" s="75" t="s">
        <v>176</v>
      </c>
      <c r="F150" s="59"/>
      <c r="G150" s="115"/>
      <c r="H150" s="116"/>
      <c r="I150" s="117"/>
      <c r="J150" s="93"/>
      <c r="K150" s="3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2:22" ht="19.5" customHeight="1">
      <c r="B151" s="73"/>
      <c r="C151" s="72"/>
      <c r="D151" s="72"/>
      <c r="E151" s="72" t="s">
        <v>177</v>
      </c>
      <c r="F151" s="49">
        <v>9770</v>
      </c>
      <c r="G151" s="50"/>
      <c r="H151" s="111"/>
      <c r="I151" s="112"/>
      <c r="J151" s="113"/>
      <c r="K151" s="3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2:22" ht="36" customHeight="1">
      <c r="B152" s="73"/>
      <c r="C152" s="72"/>
      <c r="D152" s="72"/>
      <c r="E152" s="118" t="s">
        <v>178</v>
      </c>
      <c r="F152" s="55">
        <v>9775</v>
      </c>
      <c r="G152" s="119"/>
      <c r="H152" s="120"/>
      <c r="I152" s="121"/>
      <c r="J152" s="113"/>
      <c r="K152" s="3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2:22" ht="19.5" customHeight="1">
      <c r="B153" s="73"/>
      <c r="C153" s="72"/>
      <c r="D153" s="72"/>
      <c r="E153" s="72" t="s">
        <v>179</v>
      </c>
      <c r="F153" s="55">
        <v>9780</v>
      </c>
      <c r="G153" s="122"/>
      <c r="H153" s="123"/>
      <c r="I153" s="117"/>
      <c r="J153" s="93"/>
      <c r="K153" s="3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2:22" ht="19.5" customHeight="1">
      <c r="B154" s="124"/>
      <c r="C154" s="102"/>
      <c r="D154" s="102" t="s">
        <v>165</v>
      </c>
      <c r="E154" s="102" t="s">
        <v>180</v>
      </c>
      <c r="F154" s="125">
        <v>9790</v>
      </c>
      <c r="G154" s="126">
        <f>G140-G144-G145-G146-G147-G148-G149-G151-G152-G153</f>
        <v>-57252.869999999937</v>
      </c>
      <c r="H154" s="127"/>
      <c r="I154" s="128"/>
      <c r="J154" s="129"/>
      <c r="K154" s="3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2:22" ht="19.5" customHeight="1">
      <c r="B155" s="73"/>
      <c r="C155" s="74"/>
      <c r="D155" s="72"/>
      <c r="E155" s="72"/>
      <c r="F155" s="47"/>
      <c r="G155" s="130"/>
      <c r="H155" s="131"/>
      <c r="I155" s="106"/>
      <c r="J155" s="119"/>
      <c r="K155" s="3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2:22" ht="19.5" customHeight="1">
      <c r="B156" s="73"/>
      <c r="C156" s="72"/>
      <c r="D156" s="75" t="s">
        <v>181</v>
      </c>
      <c r="E156" s="72"/>
      <c r="F156" s="47" t="s">
        <v>24</v>
      </c>
      <c r="G156" s="132"/>
      <c r="H156" s="44"/>
      <c r="I156" s="109"/>
      <c r="J156" s="68"/>
      <c r="K156" s="3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2:22" ht="19.5" customHeight="1">
      <c r="B157" s="73"/>
      <c r="C157" s="72"/>
      <c r="D157" s="75" t="s">
        <v>160</v>
      </c>
      <c r="E157" s="72" t="s">
        <v>182</v>
      </c>
      <c r="F157" s="47"/>
      <c r="G157" s="132"/>
      <c r="H157" s="44"/>
      <c r="I157" s="109"/>
      <c r="J157" s="68"/>
      <c r="K157" s="3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2:22" ht="19.5" customHeight="1">
      <c r="B158" s="73"/>
      <c r="C158" s="72"/>
      <c r="D158" s="72"/>
      <c r="E158" s="75" t="s">
        <v>170</v>
      </c>
      <c r="F158" s="49">
        <v>9711</v>
      </c>
      <c r="G158" s="133"/>
      <c r="H158" s="51"/>
      <c r="I158" s="56"/>
      <c r="J158" s="53">
        <f>SUM(H158)</f>
        <v>0</v>
      </c>
      <c r="K158" s="3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2:22" ht="19.5" customHeight="1">
      <c r="B159" s="73"/>
      <c r="C159" s="72"/>
      <c r="D159" s="72"/>
      <c r="E159" s="75" t="s">
        <v>171</v>
      </c>
      <c r="F159" s="55">
        <v>9712</v>
      </c>
      <c r="G159" s="133"/>
      <c r="H159" s="51"/>
      <c r="I159" s="58"/>
      <c r="J159" s="53">
        <f t="shared" ref="J159:J161" si="32">SUM(H159:I159)</f>
        <v>0</v>
      </c>
      <c r="K159" s="3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2:22" ht="19.5" customHeight="1">
      <c r="B160" s="73"/>
      <c r="C160" s="72"/>
      <c r="D160" s="72"/>
      <c r="E160" s="75" t="s">
        <v>172</v>
      </c>
      <c r="F160" s="55">
        <v>9713</v>
      </c>
      <c r="G160" s="133"/>
      <c r="H160" s="51"/>
      <c r="I160" s="58"/>
      <c r="J160" s="53">
        <f t="shared" si="32"/>
        <v>0</v>
      </c>
      <c r="K160" s="3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2:22" ht="19.5" customHeight="1">
      <c r="B161" s="73"/>
      <c r="C161" s="72"/>
      <c r="D161" s="72"/>
      <c r="E161" s="75" t="s">
        <v>173</v>
      </c>
      <c r="F161" s="55">
        <v>9719</v>
      </c>
      <c r="G161" s="133"/>
      <c r="H161" s="51"/>
      <c r="I161" s="58"/>
      <c r="J161" s="53">
        <f t="shared" si="32"/>
        <v>0</v>
      </c>
      <c r="K161" s="3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2:22" ht="19.5" customHeight="1">
      <c r="B162" s="73"/>
      <c r="C162" s="72"/>
      <c r="D162" s="72" t="s">
        <v>162</v>
      </c>
      <c r="E162" s="72" t="s">
        <v>183</v>
      </c>
      <c r="F162" s="55">
        <v>9740</v>
      </c>
      <c r="G162" s="133"/>
      <c r="H162" s="69"/>
      <c r="I162" s="58"/>
      <c r="J162" s="53">
        <f>SUM(I162)</f>
        <v>0</v>
      </c>
      <c r="K162" s="3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2:22" ht="19.5" customHeight="1">
      <c r="B163" s="73"/>
      <c r="C163" s="72"/>
      <c r="D163" s="72" t="s">
        <v>165</v>
      </c>
      <c r="E163" s="72" t="s">
        <v>184</v>
      </c>
      <c r="F163" s="59"/>
      <c r="G163" s="134"/>
      <c r="H163" s="135"/>
      <c r="I163" s="92"/>
      <c r="J163" s="99"/>
      <c r="K163" s="3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2:22" ht="19.5" customHeight="1">
      <c r="B164" s="73"/>
      <c r="C164" s="72"/>
      <c r="D164" s="72"/>
      <c r="E164" s="72" t="s">
        <v>185</v>
      </c>
      <c r="F164" s="49">
        <v>9750</v>
      </c>
      <c r="G164" s="133"/>
      <c r="H164" s="136"/>
      <c r="I164" s="56"/>
      <c r="J164" s="53">
        <f t="shared" ref="J164:J165" si="33">SUM(H164)</f>
        <v>0</v>
      </c>
      <c r="K164" s="3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2:22" ht="19.5" customHeight="1">
      <c r="B165" s="73"/>
      <c r="C165" s="72"/>
      <c r="D165" s="72"/>
      <c r="E165" s="72" t="s">
        <v>186</v>
      </c>
      <c r="F165" s="55">
        <v>9760</v>
      </c>
      <c r="G165" s="133"/>
      <c r="H165" s="51"/>
      <c r="I165" s="56"/>
      <c r="J165" s="53">
        <f t="shared" si="33"/>
        <v>0</v>
      </c>
      <c r="K165" s="3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2:22" ht="19.5" customHeight="1">
      <c r="B166" s="73"/>
      <c r="C166" s="72"/>
      <c r="D166" s="72" t="s">
        <v>187</v>
      </c>
      <c r="E166" s="72" t="s">
        <v>188</v>
      </c>
      <c r="F166" s="59"/>
      <c r="G166" s="134"/>
      <c r="H166" s="135"/>
      <c r="I166" s="92"/>
      <c r="J166" s="99"/>
      <c r="K166" s="3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2:22" ht="19.5" customHeight="1">
      <c r="B167" s="73"/>
      <c r="C167" s="72"/>
      <c r="D167" s="72"/>
      <c r="E167" s="72" t="s">
        <v>189</v>
      </c>
      <c r="F167" s="49">
        <v>9780</v>
      </c>
      <c r="G167" s="133"/>
      <c r="H167" s="51"/>
      <c r="I167" s="56"/>
      <c r="J167" s="53">
        <f>SUM(H167)</f>
        <v>0</v>
      </c>
      <c r="K167" s="3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2:22" ht="19.5" customHeight="1">
      <c r="B168" s="73"/>
      <c r="C168" s="72"/>
      <c r="D168" s="72" t="s">
        <v>190</v>
      </c>
      <c r="E168" s="72" t="s">
        <v>191</v>
      </c>
      <c r="F168" s="137"/>
      <c r="G168" s="107"/>
      <c r="H168" s="138"/>
      <c r="I168" s="67"/>
      <c r="J168" s="68"/>
      <c r="K168" s="3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2:22" ht="19.5" customHeight="1">
      <c r="B169" s="73"/>
      <c r="C169" s="72"/>
      <c r="D169" s="72"/>
      <c r="E169" s="72" t="s">
        <v>192</v>
      </c>
      <c r="F169" s="47">
        <v>9789</v>
      </c>
      <c r="G169" s="139"/>
      <c r="H169" s="140">
        <f>34898.13</f>
        <v>34898.129999999997</v>
      </c>
      <c r="I169" s="141"/>
      <c r="J169" s="142">
        <f t="shared" ref="J169:J170" si="34">SUM(H169:I169)</f>
        <v>34898.129999999997</v>
      </c>
      <c r="K169" s="3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2:22" ht="19.5" customHeight="1" thickBot="1">
      <c r="B170" s="124"/>
      <c r="C170" s="102"/>
      <c r="D170" s="102"/>
      <c r="E170" s="143" t="s">
        <v>193</v>
      </c>
      <c r="F170" s="125">
        <v>9790</v>
      </c>
      <c r="G170" s="129"/>
      <c r="H170" s="80">
        <f>H140-H158-H159-H160-H161-H162-H164-H165-H167-H169</f>
        <v>6.5483618527650833E-11</v>
      </c>
      <c r="I170" s="144">
        <f>I140-I159-I160-I161-I162-I169</f>
        <v>0</v>
      </c>
      <c r="J170" s="126">
        <f t="shared" si="34"/>
        <v>6.5483618527650833E-11</v>
      </c>
      <c r="K170" s="24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2:22" ht="12" customHeight="1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2:22" ht="12" customHeight="1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2:22" ht="12" customHeight="1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2:22" ht="12" customHeight="1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2:22" ht="12" customHeight="1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2:22" ht="12" customHeight="1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2:22" ht="12" customHeight="1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2:22" ht="12" customHeight="1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2:22" ht="12" customHeight="1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2:22" ht="12" customHeight="1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2:22" ht="12" customHeight="1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2:22" ht="12" customHeight="1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2:22" ht="12" customHeight="1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2:22" ht="12" customHeight="1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2:22" ht="12" customHeight="1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2:22" ht="12" customHeight="1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2:22" ht="12" customHeight="1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2:22" ht="12" customHeight="1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2:22" ht="12" customHeight="1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2:22" ht="12" customHeight="1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2:22" ht="12" customHeight="1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2:22" ht="12" customHeight="1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2:22" ht="12" customHeight="1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2:22" ht="12" customHeight="1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2:22" ht="12" customHeight="1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2:22" ht="12" customHeight="1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2:22" ht="12" customHeight="1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2:22" ht="12" customHeight="1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2:22" ht="12" customHeight="1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2:22" ht="12" customHeight="1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2:22" ht="12" customHeight="1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2:22" ht="12" customHeight="1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2:22" ht="12" customHeight="1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2:22" ht="12" customHeight="1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2:22" ht="12" customHeight="1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2:22" ht="12" customHeight="1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2:22" ht="12" customHeight="1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2:22" ht="12" customHeight="1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2:22" ht="12" customHeight="1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2:22" ht="12" customHeight="1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2:22" ht="12" customHeight="1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2:22" ht="12" customHeight="1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2:22" ht="12" customHeight="1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2:22" ht="12" customHeight="1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2:22" ht="12" customHeight="1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2:22" ht="12" customHeight="1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2:22" ht="12" customHeight="1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2:22" ht="12" customHeight="1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2:22" ht="12" customHeight="1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2:22" ht="12" customHeight="1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2:22" ht="12" customHeight="1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2:22" ht="12" customHeight="1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2:22" ht="12" customHeight="1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2:22" ht="12" customHeight="1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2:22" ht="12" customHeight="1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2:22" ht="12" customHeight="1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2:22" ht="12" customHeight="1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2:22" ht="12" customHeight="1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2:22" ht="12" customHeight="1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2:22" ht="12" customHeight="1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2:22" ht="12" customHeight="1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2:22" ht="12" customHeight="1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2:22" ht="12" customHeight="1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2:22" ht="12" customHeight="1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2:22" ht="12" customHeight="1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2:22" ht="12" customHeight="1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2:22" ht="12" customHeight="1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2:22" ht="12" customHeight="1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2:22" ht="12" customHeight="1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2:22" ht="12" customHeight="1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2:22" ht="12" customHeight="1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2:22" ht="12" customHeight="1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2:22" ht="12" customHeight="1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2:22" ht="12" customHeight="1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2:22" ht="12" customHeight="1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2:22" ht="12" customHeight="1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2:22" ht="12" customHeight="1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2:22" ht="12" customHeight="1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2:22" ht="12" customHeight="1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2:22" ht="12" customHeight="1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2:22" ht="12" customHeight="1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2:22" ht="12" customHeight="1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2:22" ht="12" customHeight="1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2:22" ht="12" customHeight="1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2:22" ht="12" customHeight="1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2:22" ht="12" customHeight="1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2:22" ht="12" customHeight="1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2:22" ht="12" customHeight="1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2:22" ht="12" customHeight="1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2:22" ht="12" customHeight="1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2:22" ht="12" customHeight="1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2:22" ht="12" customHeight="1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2:22" ht="12" customHeight="1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2:22" ht="12" customHeight="1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2:22" ht="12" customHeight="1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2:22" ht="12" customHeight="1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2:22" ht="12" customHeight="1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2:22" ht="12" customHeight="1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2:22" ht="12" customHeight="1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2:22" ht="12" customHeight="1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2:22" ht="12" customHeight="1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2:22" ht="12" customHeight="1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2:22" ht="12" customHeight="1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2:22" ht="12" customHeight="1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2:22" ht="12" customHeight="1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2:22" ht="12" customHeight="1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2:22" ht="12" customHeight="1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2:22" ht="12" customHeight="1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2:22" ht="12" customHeight="1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2:22" ht="12" customHeight="1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2:22" ht="12" customHeight="1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2:22" ht="12" customHeight="1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2:22" ht="12" customHeight="1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2:22" ht="12" customHeight="1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2:22" ht="12" customHeight="1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2:22" ht="12" customHeight="1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2:22" ht="12" customHeight="1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2:22" ht="12" customHeight="1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2:22" ht="12" customHeight="1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2:22" ht="12" customHeight="1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2:22" ht="12" customHeight="1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2:22" ht="12" customHeight="1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2:22" ht="12" customHeight="1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2:22" ht="12" customHeight="1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2:22" ht="12" customHeight="1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2:22" ht="12" customHeight="1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2:22" ht="12" customHeight="1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2:22" ht="12" customHeight="1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2:22" ht="12" customHeight="1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2:22" ht="12" customHeight="1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2:22" ht="12" customHeight="1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2:22" ht="12" customHeight="1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2:22" ht="12" customHeight="1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2:22" ht="12" customHeight="1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2:22" ht="12" customHeight="1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2:22" ht="12" customHeight="1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2:22" ht="12" customHeight="1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2:22" ht="12" customHeight="1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2:22" ht="12" customHeight="1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2:22" ht="12" customHeight="1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2:22" ht="12" customHeight="1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2:22" ht="12" customHeight="1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2:22" ht="12" customHeight="1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2:22" ht="12" customHeight="1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2:22" ht="12" customHeight="1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2:22" ht="12" customHeight="1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2:22" ht="12" customHeight="1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2:22" ht="12" customHeight="1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2:22" ht="12" customHeight="1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2:22" ht="12" customHeight="1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2:22" ht="12" customHeight="1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2:22" ht="12" customHeight="1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2:22" ht="12" customHeight="1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2:22" ht="12" customHeight="1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2:22" ht="12" customHeight="1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2:22" ht="12" customHeight="1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2:22" ht="12" customHeight="1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2:22" ht="12" customHeight="1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2:22" ht="12" customHeight="1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2:22" ht="12" customHeight="1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2:22" ht="12" customHeight="1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2:22" ht="12" customHeight="1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2:22" ht="12" customHeight="1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2:22" ht="12" customHeight="1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2:22" ht="12" customHeight="1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2:22" ht="12" customHeight="1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2:22" ht="12" customHeight="1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2:22" ht="12" customHeight="1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2:22" ht="12" customHeight="1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2:22" ht="12" customHeight="1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2:22" ht="12" customHeight="1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2:22" ht="12" customHeight="1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2:22" ht="12" customHeight="1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2:22" ht="12" customHeight="1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2:22" ht="12" customHeight="1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2:22" ht="12" customHeight="1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2:22" ht="12" customHeight="1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2:22" ht="12" customHeight="1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2:22" ht="12" customHeight="1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2:22" ht="12" customHeight="1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2:22" ht="12" customHeight="1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2:22" ht="12" customHeight="1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2:22" ht="12" customHeight="1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2:22" ht="12" customHeight="1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2:22" ht="12" customHeight="1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2:22" ht="12" customHeight="1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2:22" ht="12" customHeight="1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2:22" ht="12" customHeight="1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2:22" ht="12" customHeight="1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2:22" ht="12" customHeight="1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2:22" ht="12" customHeight="1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2:22" ht="12" customHeight="1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2:22" ht="12" customHeight="1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2:22" ht="12" customHeight="1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2:22" ht="12" customHeight="1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2:22" ht="12" customHeight="1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2:22" ht="12" customHeight="1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2:22" ht="12" customHeight="1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2:22" ht="12" customHeight="1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2:22" ht="12" customHeight="1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2:22" ht="12" customHeight="1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2:22" ht="12" customHeight="1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2:22" ht="12" customHeight="1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2:22" ht="12" customHeight="1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2:22" ht="12" customHeight="1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2:22" ht="12" customHeight="1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2:22" ht="12" customHeight="1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2:22" ht="12" customHeight="1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2:22" ht="12" customHeight="1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2:22" ht="12" customHeight="1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2:22" ht="12" customHeight="1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2:22" ht="12" customHeight="1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2:22" ht="12" customHeight="1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2:22" ht="12" customHeight="1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2:22" ht="12" customHeight="1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2:22" ht="12" customHeight="1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2:22" ht="12" customHeight="1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2:22" ht="12" customHeight="1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2:22" ht="12" customHeight="1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2:22" ht="12" customHeight="1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2:22" ht="12" customHeight="1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2:22" ht="12" customHeight="1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2:22" ht="12" customHeight="1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2:22" ht="12" customHeight="1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2:22" ht="12" customHeight="1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2:22" ht="12" customHeight="1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2:22" ht="12" customHeight="1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2:22" ht="12" customHeight="1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2:22" ht="12" customHeight="1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2:22" ht="12" customHeight="1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2:22" ht="12" customHeight="1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2:22" ht="12" customHeight="1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2:22" ht="12" customHeight="1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2:22" ht="12" customHeight="1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2:22" ht="12" customHeight="1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2:22" ht="12" customHeight="1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2:22" ht="12" customHeight="1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2:22" ht="12" customHeight="1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2:22" ht="12" customHeight="1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2:22" ht="12" customHeight="1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2:22" ht="12" customHeight="1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2:22" ht="12" customHeight="1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2:22" ht="12" customHeight="1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2:22" ht="12" customHeight="1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2:22" ht="12" customHeight="1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2:22" ht="12" customHeight="1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2:22" ht="12" customHeight="1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2:22" ht="12" customHeight="1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2:22" ht="12" customHeight="1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2:22" ht="12" customHeight="1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2:22" ht="12" customHeight="1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2:22" ht="12" customHeight="1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2:22" ht="12" customHeight="1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2:22" ht="12" customHeight="1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2:22" ht="12" customHeight="1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2:22" ht="12" customHeight="1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2:22" ht="12" customHeight="1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2:22" ht="12" customHeight="1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2:22" ht="12" customHeight="1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2:22" ht="12" customHeight="1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2:22" ht="12" customHeight="1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2:22" ht="12" customHeight="1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2:22" ht="12" customHeight="1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2:22" ht="12" customHeight="1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2:22" ht="12" customHeight="1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2:22" ht="12" customHeight="1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2:22" ht="12" customHeight="1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2:22" ht="12" customHeight="1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2:22" ht="12" customHeight="1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2:22" ht="12" customHeight="1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2:22" ht="12" customHeight="1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2:22" ht="12" customHeight="1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2:22" ht="12" customHeight="1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2:22" ht="12" customHeight="1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2:22" ht="12" customHeight="1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2:22" ht="12" customHeight="1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2:22" ht="12" customHeight="1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2:22" ht="12" customHeight="1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2:22" ht="12" customHeight="1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2:22" ht="12" customHeight="1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2:22" ht="12" customHeight="1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2:22" ht="12" customHeight="1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2:22" ht="12" customHeight="1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2:22" ht="12" customHeight="1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2:22" ht="12" customHeight="1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2:22" ht="12" customHeight="1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2:22" ht="12" customHeight="1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2:22" ht="12" customHeight="1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2:22" ht="12" customHeight="1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2:22" ht="12" customHeight="1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2:22" ht="12" customHeight="1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2:22" ht="12" customHeight="1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2:22" ht="12" customHeight="1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2:22" ht="12" customHeight="1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2:22" ht="12" customHeight="1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2:22" ht="12" customHeight="1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2:22" ht="12" customHeight="1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2:22" ht="12" customHeight="1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2:22" ht="12" customHeight="1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2:22" ht="12" customHeight="1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2:22" ht="12" customHeight="1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2:22" ht="12" customHeight="1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2:22" ht="12" customHeight="1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2:22" ht="12" customHeight="1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2:22" ht="12" customHeight="1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2:22" ht="12" customHeight="1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2:22" ht="12" customHeight="1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2:22" ht="12" customHeight="1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2:22" ht="12" customHeight="1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2:22" ht="12" customHeight="1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2:22" ht="12" customHeight="1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2:22" ht="12" customHeight="1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2:22" ht="12" customHeight="1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2:22" ht="12" customHeight="1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2:22" ht="12" customHeight="1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2:22" ht="12" customHeight="1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2:22" ht="12" customHeight="1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2:22" ht="12" customHeight="1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2:22" ht="12" customHeight="1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2:22" ht="12" customHeight="1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2:22" ht="12" customHeight="1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2:22" ht="12" customHeight="1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2:22" ht="12" customHeight="1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2:22" ht="12" customHeight="1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2:22" ht="12" customHeight="1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2:22" ht="12" customHeight="1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2:22" ht="12" customHeight="1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2:22" ht="12" customHeight="1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2:22" ht="12" customHeight="1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2:22" ht="12" customHeight="1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2:22" ht="12" customHeight="1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2:22" ht="12" customHeight="1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2:22" ht="12" customHeight="1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2:22" ht="12" customHeight="1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2:22" ht="12" customHeight="1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2:22" ht="12" customHeight="1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2:22" ht="12" customHeight="1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2:22" ht="12" customHeight="1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2:22" ht="12" customHeight="1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2:22" ht="12" customHeight="1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2:22" ht="12" customHeight="1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2:22" ht="12" customHeight="1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2:22" ht="12" customHeight="1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2:22" ht="12" customHeight="1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2:22" ht="12" customHeight="1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2:22" ht="12" customHeight="1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2:22" ht="12" customHeight="1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2:22" ht="12" customHeight="1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2:22" ht="12" customHeight="1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2:22" ht="12" customHeight="1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2:22" ht="12" customHeight="1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2:22" ht="12" customHeight="1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2:22" ht="12" customHeight="1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2:22" ht="12" customHeight="1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2:22" ht="12" customHeight="1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2:22" ht="12" customHeight="1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2:22" ht="12" customHeight="1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2:22" ht="12" customHeight="1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2:22" ht="12" customHeight="1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2:22" ht="12" customHeight="1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2:22" ht="12" customHeight="1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2:22" ht="12" customHeight="1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2:22" ht="12" customHeight="1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2:22" ht="12" customHeight="1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2:22" ht="12" customHeight="1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2:22" ht="12" customHeight="1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2:22" ht="12" customHeight="1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2:22" ht="12" customHeight="1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2:22" ht="12" customHeight="1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2:22" ht="12" customHeight="1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2:22" ht="12" customHeight="1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2:22" ht="12" customHeight="1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2:22" ht="12" customHeight="1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2:22" ht="12" customHeight="1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2:22" ht="12" customHeight="1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2:22" ht="12" customHeight="1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2:22" ht="12" customHeight="1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2:22" ht="12" customHeight="1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2:22" ht="12" customHeight="1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2:22" ht="12" customHeight="1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2:22" ht="12" customHeight="1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2:22" ht="12" customHeight="1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2:22" ht="12" customHeight="1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2:22" ht="12" customHeight="1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2:22" ht="12" customHeight="1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2:22" ht="12" customHeight="1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2:22" ht="12" customHeight="1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2:22" ht="12" customHeight="1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2:22" ht="12" customHeight="1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2:22" ht="12" customHeight="1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2:22" ht="12" customHeight="1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2:22" ht="12" customHeight="1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2:22" ht="12" customHeight="1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2:22" ht="12" customHeight="1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2:22" ht="12" customHeight="1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2:22" ht="12" customHeight="1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2:22" ht="12" customHeight="1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2:22" ht="12" customHeight="1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2:22" ht="12" customHeight="1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2:22" ht="12" customHeight="1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2:22" ht="12" customHeight="1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2:22" ht="12" customHeight="1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2:22" ht="12" customHeight="1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2:22" ht="12" customHeight="1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2:22" ht="12" customHeight="1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2:22" ht="12" customHeight="1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2:22" ht="12" customHeight="1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2:22" ht="12" customHeight="1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2:22" ht="12" customHeight="1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2:22" ht="12" customHeight="1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2:22" ht="12" customHeight="1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2:22" ht="12" customHeight="1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2:22" ht="12" customHeight="1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2:22" ht="12" customHeight="1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2:22" ht="12" customHeight="1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2:22" ht="12" customHeight="1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2:22" ht="12" customHeight="1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2:22" ht="12" customHeight="1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2:22" ht="12" customHeight="1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2:22" ht="12" customHeight="1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2:22" ht="12" customHeight="1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2:22" ht="12" customHeight="1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2:22" ht="12" customHeight="1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2:22" ht="12" customHeight="1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2:22" ht="12" customHeight="1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2:22" ht="12" customHeight="1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2:22" ht="12" customHeight="1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2:22" ht="12" customHeight="1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2:22" ht="12" customHeight="1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2:22" ht="12" customHeight="1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2:22" ht="12" customHeight="1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2:22" ht="12" customHeight="1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2:22" ht="12" customHeight="1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2:22" ht="12" customHeight="1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2:22" ht="12" customHeight="1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2:22" ht="12" customHeight="1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2:22" ht="12" customHeight="1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2:22" ht="12" customHeight="1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2:22" ht="12" customHeight="1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2:22" ht="12" customHeight="1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2:22" ht="12" customHeight="1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2:22" ht="12" customHeight="1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2:22" ht="12" customHeight="1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2:22" ht="12" customHeight="1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2:22" ht="12" customHeight="1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2:22" ht="12" customHeight="1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2:22" ht="12" customHeight="1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2:22" ht="12" customHeight="1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2:22" ht="12" customHeight="1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2:22" ht="12" customHeight="1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2:22" ht="12" customHeight="1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2:22" ht="12" customHeight="1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2:22" ht="12" customHeight="1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2:22" ht="12" customHeight="1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2:22" ht="12" customHeight="1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2:22" ht="12" customHeight="1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2:22" ht="12" customHeight="1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2:22" ht="12" customHeight="1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2:22" ht="12" customHeight="1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2:22" ht="12" customHeight="1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2:22" ht="12" customHeight="1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2:22" ht="12" customHeight="1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2:22" ht="12" customHeight="1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2:22" ht="12" customHeight="1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2:22" ht="12" customHeight="1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2:22" ht="12" customHeight="1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2:22" ht="12" customHeight="1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2:22" ht="12" customHeight="1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2:22" ht="12" customHeight="1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2:22" ht="12" customHeight="1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2:22" ht="12" customHeight="1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2:22" ht="12" customHeight="1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2:22" ht="12" customHeight="1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2:22" ht="12" customHeight="1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2:22" ht="12" customHeight="1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2:22" ht="12" customHeight="1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2:22" ht="12" customHeight="1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2:22" ht="12" customHeight="1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2:22" ht="12" customHeight="1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2:22" ht="12" customHeight="1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2:22" ht="12" customHeight="1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2:22" ht="12" customHeight="1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2:22" ht="12" customHeight="1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2:22" ht="12" customHeight="1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2:22" ht="12" customHeight="1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2:22" ht="12" customHeight="1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2:22" ht="12" customHeight="1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2:22" ht="12" customHeight="1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2:22" ht="12" customHeight="1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2:22" ht="12" customHeight="1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2:22" ht="12" customHeight="1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2:22" ht="12" customHeight="1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2:22" ht="12" customHeight="1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2:22" ht="12" customHeight="1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2:22" ht="12" customHeight="1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2:22" ht="12" customHeight="1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2:22" ht="12" customHeight="1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2:22" ht="12" customHeight="1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2:22" ht="12" customHeight="1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2:22" ht="12" customHeight="1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2:22" ht="12" customHeight="1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2:22" ht="12" customHeight="1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2:22" ht="12" customHeight="1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2:22" ht="12" customHeight="1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2:22" ht="12" customHeight="1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2:22" ht="12" customHeight="1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2:22" ht="12" customHeight="1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2:22" ht="12" customHeight="1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2:22" ht="12" customHeight="1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2:22" ht="12" customHeight="1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2:22" ht="12" customHeight="1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2:22" ht="12" customHeight="1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2:22" ht="12" customHeight="1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2:22" ht="12" customHeight="1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2:22" ht="12" customHeight="1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2:22" ht="12" customHeight="1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2:22" ht="12" customHeight="1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2:22" ht="12" customHeight="1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2:22" ht="12" customHeight="1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2:22" ht="12" customHeight="1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2:22" ht="12" customHeight="1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2:22" ht="12" customHeight="1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2:22" ht="12" customHeight="1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2:22" ht="12" customHeight="1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2:22" ht="12" customHeight="1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2:22" ht="12" customHeight="1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2:22" ht="12" customHeight="1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2:22" ht="12" customHeight="1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2:22" ht="12" customHeight="1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2:22" ht="12" customHeight="1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2:22" ht="12" customHeight="1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2:22" ht="12" customHeight="1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2:22" ht="12" customHeight="1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2:22" ht="12" customHeight="1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2:22" ht="12" customHeight="1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2:22" ht="12" customHeight="1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2:22" ht="12" customHeight="1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2:22" ht="12" customHeight="1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2:22" ht="12" customHeight="1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2:22" ht="12" customHeight="1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2:22" ht="12" customHeight="1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2:22" ht="12" customHeight="1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2:22" ht="12" customHeight="1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2:22" ht="12" customHeight="1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2:22" ht="12" customHeight="1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2:22" ht="12" customHeight="1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2:22" ht="12" customHeight="1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2:22" ht="12" customHeight="1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2:22" ht="12" customHeight="1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2:22" ht="12" customHeight="1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2:22" ht="12" customHeight="1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2:22" ht="12" customHeight="1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2:22" ht="12" customHeight="1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2:22" ht="12" customHeight="1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2:22" ht="12" customHeight="1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2:22" ht="12" customHeight="1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2:22" ht="12" customHeight="1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2:22" ht="12" customHeight="1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2:22" ht="12" customHeight="1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2:22" ht="12" customHeight="1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2:22" ht="12" customHeight="1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2:22" ht="12" customHeight="1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2:22" ht="12" customHeight="1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2:22" ht="12" customHeight="1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2:22" ht="12" customHeight="1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2:22" ht="12" customHeight="1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2:22" ht="12" customHeight="1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2:22" ht="12" customHeight="1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2:22" ht="12" customHeight="1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2:22" ht="12" customHeight="1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2:22" ht="12" customHeight="1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2:22" ht="12" customHeight="1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2:22" ht="12" customHeight="1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2:22" ht="12" customHeight="1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2:22" ht="12" customHeight="1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2:22" ht="12" customHeight="1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2:22" ht="12" customHeight="1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2:22" ht="12" customHeight="1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2:22" ht="12" customHeight="1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2:22" ht="12" customHeight="1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2:22" ht="12" customHeight="1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2:22" ht="12" customHeight="1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2:22" ht="12" customHeight="1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2:22" ht="12" customHeight="1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2:22" ht="12" customHeight="1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2:22" ht="12" customHeight="1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2:22" ht="12" customHeight="1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2:22" ht="12" customHeight="1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2:22" ht="12" customHeight="1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2:22" ht="12" customHeight="1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2:22" ht="12" customHeight="1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2:22" ht="12" customHeight="1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2:22" ht="12" customHeight="1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2:22" ht="12" customHeight="1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2:22" ht="12" customHeight="1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2:22" ht="12" customHeight="1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2:22" ht="12" customHeight="1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2:22" ht="12" customHeight="1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2:22" ht="12" customHeight="1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2:22" ht="12" customHeight="1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2:22" ht="12" customHeight="1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2:22" ht="12" customHeight="1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2:22" ht="12" customHeight="1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2:22" ht="12" customHeight="1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2:22" ht="12" customHeight="1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2:22" ht="12" customHeight="1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2:22" ht="12" customHeight="1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2:22" ht="12" customHeight="1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2:22" ht="12" customHeight="1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2:22" ht="12" customHeight="1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2:22" ht="12" customHeight="1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2:22" ht="12" customHeight="1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2:22" ht="12" customHeight="1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2:22" ht="12" customHeight="1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2:22" ht="12" customHeight="1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2:22" ht="12" customHeight="1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2:22" ht="12" customHeight="1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2:22" ht="12" customHeight="1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2:22" ht="12" customHeight="1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2:22" ht="12" customHeight="1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2:22" ht="12" customHeight="1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2:22" ht="12" customHeight="1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2:22" ht="12" customHeight="1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2:22" ht="12" customHeight="1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2:22" ht="12" customHeight="1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2:22" ht="12" customHeight="1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2:22" ht="12" customHeight="1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2:22" ht="12" customHeight="1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2:22" ht="12" customHeight="1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2:22" ht="12" customHeight="1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2:22" ht="12" customHeight="1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2:22" ht="12" customHeight="1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2:22" ht="12" customHeight="1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2:22" ht="12" customHeight="1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2:22" ht="12" customHeight="1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2:22" ht="12" customHeight="1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2:22" ht="12" customHeight="1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2:22" ht="12" customHeight="1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2:22" ht="12" customHeight="1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2:22" ht="12" customHeight="1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2:22" ht="12" customHeight="1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2:22" ht="12" customHeight="1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2:22" ht="12" customHeight="1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2:22" ht="12" customHeight="1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2:22" ht="12" customHeight="1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2:22" ht="12" customHeight="1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2:22" ht="12" customHeight="1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2:22" ht="12" customHeight="1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2:22" ht="12" customHeight="1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2:22" ht="12" customHeight="1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2:22" ht="12" customHeight="1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2:22" ht="12" customHeight="1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2:22" ht="12" customHeight="1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2:22" ht="12" customHeight="1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2:22" ht="12" customHeight="1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2:22" ht="12" customHeight="1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2:22" ht="12" customHeight="1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2:22" ht="12" customHeight="1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2:22" ht="12" customHeight="1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2:22" ht="12" customHeight="1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2:22" ht="12" customHeight="1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2:22" ht="12" customHeight="1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2:22" ht="12" customHeight="1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2:22" ht="12" customHeight="1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2:22" ht="12" customHeight="1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2:22" ht="12" customHeight="1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2:22" ht="12" customHeight="1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2:22" ht="12" customHeight="1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2:22" ht="12" customHeight="1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2:22" ht="12" customHeight="1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2:22" ht="12" customHeight="1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2:22" ht="12" customHeight="1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2:22" ht="12" customHeight="1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2:22" ht="12" customHeight="1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2:22" ht="12" customHeight="1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2:22" ht="12" customHeight="1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2:22" ht="12" customHeight="1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2:22" ht="12" customHeight="1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2:22" ht="12" customHeight="1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2:22" ht="12" customHeight="1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2:22" ht="12" customHeight="1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2:22" ht="12" customHeight="1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2:22" ht="12" customHeight="1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2:22" ht="12" customHeight="1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2:22" ht="12" customHeight="1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2:22" ht="12" customHeight="1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2:22" ht="12" customHeight="1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2:22" ht="12" customHeight="1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2:22" ht="12" customHeight="1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2:22" ht="12" customHeight="1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2:22" ht="12" customHeight="1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2:22" ht="12" customHeight="1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2:22" ht="12" customHeight="1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2:22" ht="12" customHeight="1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2:22" ht="12" customHeight="1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2:22" ht="12" customHeight="1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2:22" ht="12" customHeight="1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2:22" ht="12" customHeight="1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2:22" ht="12" customHeight="1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2:22" ht="12" customHeight="1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2:22" ht="12" customHeight="1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2:22" ht="12" customHeight="1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2:22" ht="12" customHeight="1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2:22" ht="12" customHeight="1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2:22" ht="12" customHeight="1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2:22" ht="12" customHeight="1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2:22" ht="12" customHeight="1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2:22" ht="12" customHeight="1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2:22" ht="12" customHeight="1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2:22" ht="12" customHeight="1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2:22" ht="12" customHeight="1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2:22" ht="12" customHeight="1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2:22" ht="12" customHeight="1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2:22" ht="12" customHeight="1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2:22" ht="12" customHeight="1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2:22" ht="12" customHeight="1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2:22" ht="12" customHeight="1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2:22" ht="12" customHeight="1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2:22" ht="12" customHeight="1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2:22" ht="12" customHeight="1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2:22" ht="12" customHeight="1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2:22" ht="12" customHeight="1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2:22" ht="12" customHeight="1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2:22" ht="12" customHeight="1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2:22" ht="12" customHeight="1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2:22" ht="12" customHeight="1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2:22" ht="12" customHeight="1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2:22" ht="12" customHeight="1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2:22" ht="12" customHeight="1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2:22" ht="12" customHeight="1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2:22" ht="12" customHeight="1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2:22" ht="12" customHeight="1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2:22" ht="12" customHeight="1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2:22" ht="12" customHeight="1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2:22" ht="12" customHeight="1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2:22" ht="12" customHeight="1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2:22" ht="12" customHeight="1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2:22" ht="12" customHeight="1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2:22" ht="12" customHeight="1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2:22" ht="12" customHeight="1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2:22" ht="12" customHeight="1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2:22" ht="12" customHeight="1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2:22" ht="12" customHeight="1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2:22" ht="12" customHeight="1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2:22" ht="12" customHeight="1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2:22" ht="12" customHeight="1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2:22" ht="12" customHeight="1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2:22" ht="12" customHeight="1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2:22" ht="12" customHeight="1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2:22" ht="12" customHeight="1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2:22" ht="12" customHeight="1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2:22" ht="12" customHeight="1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2:22" ht="12" customHeight="1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2:22" ht="12" customHeight="1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2:22" ht="12" customHeight="1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2:22" ht="12" customHeight="1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2:22" ht="12" customHeight="1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2:22" ht="12" customHeight="1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2:22" ht="12" customHeight="1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2:22" ht="12" customHeight="1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2:22" ht="12" customHeight="1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2:22" ht="12" customHeight="1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2:22" ht="12" customHeight="1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2:22" ht="12" customHeight="1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2:22" ht="12" customHeight="1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2:22" ht="12" customHeight="1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2:22" ht="12" customHeight="1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2:22" ht="12" customHeight="1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2:22" ht="12" customHeight="1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2:22" ht="12" customHeight="1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2:22" ht="12" customHeight="1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2:22" ht="12" customHeight="1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2:22" ht="12" customHeight="1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2:22" ht="12" customHeight="1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2:22" ht="12" customHeight="1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2:22" ht="12" customHeight="1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2:22" ht="12" customHeight="1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2:22" ht="12" customHeight="1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2:22" ht="12" customHeight="1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2:22" ht="12" customHeight="1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2:22" ht="12" customHeight="1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2:22" ht="12" customHeight="1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2:22" ht="12" customHeight="1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2:22" ht="12" customHeight="1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2:22" ht="12" customHeight="1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2:22" ht="12" customHeight="1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2:22" ht="12" customHeight="1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2:22" ht="12" customHeight="1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2:22" ht="12" customHeight="1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2:22" ht="12" customHeight="1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2:22" ht="12" customHeight="1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2:22" ht="12" customHeight="1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2:22" ht="12" customHeight="1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2:22" ht="12" customHeight="1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2:22" ht="12" customHeight="1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2:22" ht="12" customHeight="1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2:22" ht="12" customHeight="1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2:22" ht="12" customHeight="1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2:22" ht="12" customHeight="1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2:22" ht="12" customHeight="1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2:22" ht="12" customHeight="1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2:22" ht="12" customHeight="1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2:22" ht="12" customHeight="1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2:22" ht="12" customHeight="1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2:22" ht="12" customHeight="1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2:22" ht="12" customHeight="1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2:22" ht="12" customHeight="1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2:22" ht="12" customHeight="1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2:22" ht="12" customHeight="1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2:22" ht="12" customHeight="1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2:22" ht="12" customHeight="1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2:22" ht="12" customHeight="1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2:22" ht="12" customHeight="1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2:22" ht="12" customHeight="1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2:22" ht="12" customHeight="1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2:22" ht="12" customHeight="1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2:22" ht="12" customHeight="1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2:22" ht="12" customHeight="1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2:22" ht="12" customHeight="1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2:22" ht="12" customHeight="1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2:22" ht="12" customHeight="1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2:22" ht="12" customHeight="1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2:22" ht="12" customHeight="1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2:22" ht="12" customHeight="1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2:22" ht="12" customHeight="1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</sheetData>
  <mergeCells count="17">
    <mergeCell ref="B11:E11"/>
    <mergeCell ref="H18:I18"/>
    <mergeCell ref="H63:I63"/>
    <mergeCell ref="H123:I123"/>
    <mergeCell ref="F10:H10"/>
    <mergeCell ref="F8:H8"/>
    <mergeCell ref="F9:H9"/>
    <mergeCell ref="B8:E8"/>
    <mergeCell ref="B9:E9"/>
    <mergeCell ref="B10:E10"/>
    <mergeCell ref="B7:E7"/>
    <mergeCell ref="F7:H7"/>
    <mergeCell ref="B2:J2"/>
    <mergeCell ref="B3:J3"/>
    <mergeCell ref="B5:E5"/>
    <mergeCell ref="F5:H5"/>
    <mergeCell ref="F6:H6"/>
  </mergeCells>
  <phoneticPr fontId="19" type="noConversion"/>
  <conditionalFormatting sqref="I128:J128">
    <cfRule type="expression" dxfId="0" priority="1" stopIfTrue="1">
      <formula>$I$130&lt;&gt;0</formula>
    </cfRule>
  </conditionalFormatting>
  <conditionalFormatting sqref="I25">
    <cfRule type="colorScale" priority="2">
      <colorScale>
        <cfvo type="min"/>
        <cfvo type="max"/>
        <color rgb="FF57BB8A"/>
        <color rgb="FFFFFFFF"/>
      </colorScale>
    </cfRule>
  </conditionalFormatting>
  <pageMargins left="0.75" right="0.75" top="1" bottom="1" header="0.5" footer="0.5"/>
  <pageSetup scale="52" orientation="portrait" horizontalDpi="4294967292" verticalDpi="4294967292"/>
  <rowBreaks count="2" manualBreakCount="2">
    <brk id="62" max="16383" man="1"/>
    <brk id="122" max="16383" man="1"/>
  </rowBreaks>
  <colBreaks count="1" manualBreakCount="1">
    <brk id="1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B8CCE4"/>
  </sheetPr>
  <dimension ref="B1:T992"/>
  <sheetViews>
    <sheetView showGridLines="0" workbookViewId="0">
      <selection activeCell="M64" sqref="M64"/>
    </sheetView>
  </sheetViews>
  <sheetFormatPr baseColWidth="10" defaultColWidth="17.33203125" defaultRowHeight="15" customHeight="1" x14ac:dyDescent="0"/>
  <cols>
    <col min="1" max="1" width="6" customWidth="1"/>
    <col min="2" max="2" width="5.5" customWidth="1"/>
    <col min="3" max="3" width="2.83203125" customWidth="1"/>
    <col min="4" max="4" width="2.5" customWidth="1"/>
    <col min="5" max="5" width="58.1640625" customWidth="1"/>
    <col min="6" max="6" width="16.33203125" customWidth="1"/>
    <col min="7" max="11" width="15.1640625" customWidth="1"/>
    <col min="12" max="12" width="1.5" customWidth="1"/>
    <col min="13" max="20" width="8.83203125" customWidth="1"/>
  </cols>
  <sheetData>
    <row r="1" spans="2:20" ht="17" customHeight="1"/>
    <row r="2" spans="2:20" ht="41.25" customHeight="1">
      <c r="B2" s="251" t="s">
        <v>0</v>
      </c>
      <c r="C2" s="248"/>
      <c r="D2" s="248"/>
      <c r="E2" s="248"/>
      <c r="F2" s="248"/>
      <c r="G2" s="248"/>
      <c r="H2" s="248"/>
      <c r="I2" s="248"/>
      <c r="J2" s="248"/>
      <c r="K2" s="248"/>
      <c r="L2" s="240"/>
      <c r="M2" s="2"/>
      <c r="N2" s="2"/>
      <c r="O2" s="2"/>
      <c r="P2" s="2"/>
      <c r="Q2" s="2"/>
      <c r="R2" s="2"/>
      <c r="S2" s="2"/>
      <c r="T2" s="2"/>
    </row>
    <row r="3" spans="2:20" ht="18.75" customHeight="1">
      <c r="B3" s="251" t="s">
        <v>194</v>
      </c>
      <c r="C3" s="248"/>
      <c r="D3" s="248"/>
      <c r="E3" s="248"/>
      <c r="F3" s="248"/>
      <c r="G3" s="248"/>
      <c r="H3" s="248"/>
      <c r="I3" s="248"/>
      <c r="J3" s="248"/>
      <c r="K3" s="248"/>
      <c r="L3" s="240"/>
      <c r="M3" s="2"/>
      <c r="N3" s="2"/>
      <c r="O3" s="2"/>
      <c r="P3" s="2"/>
      <c r="Q3" s="2"/>
      <c r="R3" s="2"/>
      <c r="S3" s="2"/>
      <c r="T3" s="2"/>
    </row>
    <row r="4" spans="2:20" ht="18.75" customHeight="1">
      <c r="B4" s="145"/>
      <c r="C4" s="146"/>
      <c r="D4" s="146"/>
      <c r="E4" s="146"/>
      <c r="F4" s="146"/>
      <c r="G4" s="146"/>
      <c r="H4" s="146"/>
      <c r="I4" s="146"/>
      <c r="J4" s="146"/>
      <c r="K4" s="4"/>
      <c r="L4" s="240"/>
      <c r="M4" s="2"/>
      <c r="N4" s="2"/>
      <c r="O4" s="2"/>
      <c r="P4" s="2"/>
      <c r="Q4" s="2"/>
      <c r="R4" s="2"/>
      <c r="S4" s="2"/>
      <c r="T4" s="2"/>
    </row>
    <row r="5" spans="2:20" ht="18.75" customHeight="1">
      <c r="B5" s="247" t="s">
        <v>2</v>
      </c>
      <c r="C5" s="248"/>
      <c r="D5" s="248"/>
      <c r="E5" s="248"/>
      <c r="F5" s="252" t="str">
        <f>IF('Budget Alternative Form'!F5="","",'Budget Alternative Form'!F5)</f>
        <v>Method Schools</v>
      </c>
      <c r="G5" s="253"/>
      <c r="H5" s="253"/>
      <c r="I5" s="22"/>
      <c r="J5" s="22"/>
      <c r="K5" s="2"/>
      <c r="L5" s="240"/>
      <c r="M5" s="2"/>
      <c r="N5" s="2"/>
      <c r="O5" s="2"/>
      <c r="P5" s="2"/>
      <c r="Q5" s="2"/>
      <c r="R5" s="2"/>
      <c r="S5" s="2"/>
      <c r="T5" s="2"/>
    </row>
    <row r="6" spans="2:20" ht="18.75" customHeight="1">
      <c r="B6" s="5"/>
      <c r="C6" s="5"/>
      <c r="D6" s="5"/>
      <c r="E6" s="7" t="s">
        <v>3</v>
      </c>
      <c r="F6" s="259" t="str">
        <f>IF('Budget Alternative Form'!F6="","",'Budget Alternative Form'!F6)</f>
        <v/>
      </c>
      <c r="G6" s="253"/>
      <c r="H6" s="253"/>
      <c r="I6" s="22"/>
      <c r="J6" s="22"/>
      <c r="K6" s="2"/>
      <c r="L6" s="240"/>
      <c r="M6" s="2"/>
      <c r="N6" s="2"/>
      <c r="O6" s="2"/>
      <c r="P6" s="2"/>
      <c r="Q6" s="2"/>
      <c r="R6" s="2"/>
      <c r="S6" s="2"/>
      <c r="T6" s="2"/>
    </row>
    <row r="7" spans="2:20" ht="18.75" customHeight="1">
      <c r="B7" s="247" t="s">
        <v>4</v>
      </c>
      <c r="C7" s="248"/>
      <c r="D7" s="248"/>
      <c r="E7" s="248"/>
      <c r="F7" s="252" t="str">
        <f>IF('Budget Alternative Form'!F7="","",'Budget Alternative Form'!F7)</f>
        <v>37-68049-0129221</v>
      </c>
      <c r="G7" s="253"/>
      <c r="H7" s="253"/>
      <c r="I7" s="22"/>
      <c r="J7" s="22"/>
      <c r="K7" s="2"/>
      <c r="L7" s="240"/>
      <c r="M7" s="2"/>
      <c r="N7" s="2"/>
      <c r="O7" s="2"/>
      <c r="P7" s="2"/>
      <c r="Q7" s="2"/>
      <c r="R7" s="2"/>
      <c r="S7" s="2"/>
      <c r="T7" s="2"/>
    </row>
    <row r="8" spans="2:20" ht="18.75" customHeight="1">
      <c r="B8" s="247" t="s">
        <v>5</v>
      </c>
      <c r="C8" s="248"/>
      <c r="D8" s="248"/>
      <c r="E8" s="248"/>
      <c r="F8" s="252" t="str">
        <f>IF('Budget Alternative Form'!F8="","",'Budget Alternative Form'!F8)</f>
        <v>Dehesa Elementary</v>
      </c>
      <c r="G8" s="253"/>
      <c r="H8" s="253"/>
      <c r="I8" s="13"/>
      <c r="J8" s="13"/>
      <c r="K8" s="2"/>
      <c r="L8" s="240"/>
      <c r="M8" s="2"/>
      <c r="N8" s="2"/>
      <c r="O8" s="2"/>
      <c r="P8" s="2"/>
      <c r="Q8" s="2"/>
      <c r="R8" s="2"/>
      <c r="S8" s="2"/>
      <c r="T8" s="2"/>
    </row>
    <row r="9" spans="2:20" ht="18.75" customHeight="1">
      <c r="B9" s="247" t="s">
        <v>6</v>
      </c>
      <c r="C9" s="248"/>
      <c r="D9" s="248"/>
      <c r="E9" s="248"/>
      <c r="F9" s="252" t="str">
        <f>IF('Budget Alternative Form'!F9="","",'Budget Alternative Form'!F9)</f>
        <v>San Diego</v>
      </c>
      <c r="G9" s="253"/>
      <c r="H9" s="253"/>
      <c r="I9" s="13"/>
      <c r="J9" s="13"/>
      <c r="K9" s="2"/>
      <c r="L9" s="240"/>
      <c r="M9" s="2"/>
      <c r="N9" s="2"/>
      <c r="O9" s="2"/>
      <c r="P9" s="2"/>
      <c r="Q9" s="2"/>
      <c r="R9" s="2"/>
      <c r="S9" s="2"/>
      <c r="T9" s="2"/>
    </row>
    <row r="10" spans="2:20" ht="18.75" customHeight="1">
      <c r="B10" s="247" t="s">
        <v>7</v>
      </c>
      <c r="C10" s="248"/>
      <c r="D10" s="248"/>
      <c r="E10" s="248"/>
      <c r="F10" s="252" t="str">
        <f>IF('Budget Alternative Form'!F10="","",'Budget Alternative Form'!F10)</f>
        <v>San Diego</v>
      </c>
      <c r="G10" s="253"/>
      <c r="H10" s="253"/>
      <c r="I10" s="13"/>
      <c r="J10" s="13"/>
      <c r="K10" s="2"/>
      <c r="L10" s="240"/>
      <c r="M10" s="2"/>
      <c r="N10" s="2"/>
      <c r="O10" s="2"/>
      <c r="P10" s="2"/>
      <c r="Q10" s="2"/>
      <c r="R10" s="2"/>
      <c r="S10" s="2"/>
      <c r="T10" s="2"/>
    </row>
    <row r="11" spans="2:20" ht="18.75" customHeight="1">
      <c r="B11" s="247" t="s">
        <v>195</v>
      </c>
      <c r="C11" s="248"/>
      <c r="D11" s="248"/>
      <c r="E11" s="248"/>
      <c r="F11" s="252" t="str">
        <f>IF('Budget Alternative Form'!F11="","",'Budget Alternative Form'!F11)</f>
        <v>2016-17</v>
      </c>
      <c r="G11" s="253"/>
      <c r="H11" s="253"/>
      <c r="I11" s="13"/>
      <c r="J11" s="13"/>
      <c r="K11" s="2"/>
      <c r="L11" s="240"/>
      <c r="M11" s="2"/>
      <c r="N11" s="2"/>
      <c r="O11" s="2"/>
      <c r="P11" s="2"/>
      <c r="Q11" s="2"/>
      <c r="R11" s="2"/>
      <c r="S11" s="2"/>
      <c r="T11" s="2"/>
    </row>
    <row r="12" spans="2:20" ht="18.75" customHeight="1">
      <c r="B12" s="12"/>
      <c r="C12" s="12"/>
      <c r="D12" s="12"/>
      <c r="E12" s="12"/>
      <c r="F12" s="13"/>
      <c r="G12" s="14"/>
      <c r="H12" s="14"/>
      <c r="I12" s="14"/>
      <c r="J12" s="14"/>
      <c r="K12" s="2"/>
      <c r="L12" s="240"/>
      <c r="M12" s="2"/>
      <c r="N12" s="2"/>
      <c r="O12" s="2"/>
      <c r="P12" s="2"/>
      <c r="Q12" s="2"/>
      <c r="R12" s="2"/>
      <c r="S12" s="2"/>
      <c r="T12" s="2"/>
    </row>
    <row r="13" spans="2:20" ht="18.75" customHeight="1">
      <c r="B13" s="16" t="s">
        <v>10</v>
      </c>
      <c r="C13" s="12"/>
      <c r="D13" s="12"/>
      <c r="E13" s="12"/>
      <c r="F13" s="13"/>
      <c r="G13" s="14"/>
      <c r="H13" s="14"/>
      <c r="I13" s="14"/>
      <c r="J13" s="14"/>
      <c r="K13" s="18"/>
      <c r="L13" s="241"/>
      <c r="M13" s="2"/>
      <c r="N13" s="2"/>
      <c r="O13" s="2"/>
      <c r="P13" s="2"/>
      <c r="Q13" s="2"/>
      <c r="R13" s="2"/>
      <c r="S13" s="2"/>
      <c r="T13" s="2"/>
    </row>
    <row r="14" spans="2:20" ht="12.75" customHeight="1">
      <c r="B14" s="19"/>
      <c r="C14" s="20"/>
      <c r="D14" s="147" t="s">
        <v>12</v>
      </c>
      <c r="E14" s="21"/>
      <c r="F14" s="13"/>
      <c r="G14" s="14"/>
      <c r="H14" s="14"/>
      <c r="I14" s="14"/>
      <c r="J14" s="14"/>
      <c r="K14" s="14"/>
      <c r="L14" s="240"/>
      <c r="M14" s="2"/>
      <c r="N14" s="2"/>
      <c r="O14" s="2"/>
      <c r="P14" s="2"/>
      <c r="Q14" s="2"/>
      <c r="R14" s="2"/>
      <c r="S14" s="2"/>
      <c r="T14" s="2"/>
    </row>
    <row r="15" spans="2:20" ht="6" customHeight="1">
      <c r="B15" s="19"/>
      <c r="C15" s="12"/>
      <c r="D15" s="148"/>
      <c r="E15" s="12"/>
      <c r="F15" s="13"/>
      <c r="G15" s="14"/>
      <c r="H15" s="14"/>
      <c r="I15" s="14"/>
      <c r="J15" s="14"/>
      <c r="K15" s="14"/>
      <c r="L15" s="240"/>
      <c r="M15" s="2"/>
      <c r="N15" s="2"/>
      <c r="O15" s="2"/>
      <c r="P15" s="2"/>
      <c r="Q15" s="2"/>
      <c r="R15" s="2"/>
      <c r="S15" s="2"/>
      <c r="T15" s="2"/>
    </row>
    <row r="16" spans="2:20" ht="12.75" customHeight="1">
      <c r="B16" s="19"/>
      <c r="C16" s="20" t="s">
        <v>207</v>
      </c>
      <c r="D16" s="149" t="s">
        <v>13</v>
      </c>
      <c r="E16" s="22"/>
      <c r="F16" s="13"/>
      <c r="G16" s="14"/>
      <c r="H16" s="14"/>
      <c r="I16" s="14"/>
      <c r="J16" s="14"/>
      <c r="K16" s="14"/>
      <c r="L16" s="240"/>
      <c r="M16" s="2"/>
      <c r="N16" s="2"/>
      <c r="O16" s="2"/>
      <c r="P16" s="2"/>
      <c r="Q16" s="2"/>
      <c r="R16" s="2"/>
      <c r="S16" s="2"/>
      <c r="T16" s="2"/>
    </row>
    <row r="17" spans="2:20" ht="18.75" customHeight="1" thickBot="1">
      <c r="B17" s="23"/>
      <c r="C17" s="23"/>
      <c r="D17" s="23"/>
      <c r="E17" s="23"/>
      <c r="F17" s="23"/>
      <c r="G17" s="24"/>
      <c r="H17" s="24"/>
      <c r="I17" s="24"/>
      <c r="J17" s="24"/>
      <c r="K17" s="24"/>
      <c r="L17" s="240"/>
      <c r="M17" s="2"/>
      <c r="N17" s="2"/>
      <c r="O17" s="2"/>
      <c r="P17" s="2"/>
      <c r="Q17" s="2"/>
      <c r="R17" s="2"/>
      <c r="S17" s="2"/>
      <c r="T17" s="2"/>
    </row>
    <row r="18" spans="2:20" ht="18" customHeight="1">
      <c r="B18" s="150"/>
      <c r="C18" s="151"/>
      <c r="D18" s="151"/>
      <c r="E18" s="152"/>
      <c r="F18" s="153"/>
      <c r="G18" s="262" t="str">
        <f>CONCATENATE("FY ",F11)</f>
        <v>FY 2016-17</v>
      </c>
      <c r="H18" s="253"/>
      <c r="I18" s="255"/>
      <c r="J18" s="154" t="s">
        <v>196</v>
      </c>
      <c r="K18" s="154" t="s">
        <v>196</v>
      </c>
      <c r="L18" s="242"/>
      <c r="M18" s="2"/>
      <c r="N18" s="2"/>
      <c r="O18" s="2"/>
      <c r="P18" s="2"/>
      <c r="Q18" s="2"/>
      <c r="R18" s="2"/>
      <c r="S18" s="2"/>
      <c r="T18" s="2"/>
    </row>
    <row r="19" spans="2:20" ht="12.75" customHeight="1">
      <c r="B19" s="155"/>
      <c r="C19" s="156"/>
      <c r="D19" s="156"/>
      <c r="E19" s="157" t="s">
        <v>16</v>
      </c>
      <c r="F19" s="158" t="s">
        <v>17</v>
      </c>
      <c r="G19" s="159" t="s">
        <v>197</v>
      </c>
      <c r="H19" s="160" t="s">
        <v>183</v>
      </c>
      <c r="I19" s="161" t="s">
        <v>21</v>
      </c>
      <c r="J19" s="162" t="s">
        <v>205</v>
      </c>
      <c r="K19" s="162" t="s">
        <v>206</v>
      </c>
      <c r="L19" s="31"/>
      <c r="M19" s="2"/>
      <c r="N19" s="2"/>
      <c r="O19" s="2"/>
      <c r="P19" s="2"/>
      <c r="Q19" s="2"/>
      <c r="R19" s="2"/>
      <c r="S19" s="2"/>
      <c r="T19" s="2"/>
    </row>
    <row r="20" spans="2:20" ht="12.75" customHeight="1">
      <c r="B20" s="163" t="s">
        <v>22</v>
      </c>
      <c r="C20" s="164" t="s">
        <v>23</v>
      </c>
      <c r="D20" s="165"/>
      <c r="E20" s="165"/>
      <c r="F20" s="166" t="s">
        <v>24</v>
      </c>
      <c r="G20" s="167"/>
      <c r="H20" s="168"/>
      <c r="I20" s="169"/>
      <c r="J20" s="170"/>
      <c r="K20" s="170"/>
      <c r="L20" s="31"/>
      <c r="M20" s="2"/>
      <c r="N20" s="2"/>
      <c r="O20" s="2"/>
      <c r="P20" s="2"/>
      <c r="Q20" s="2"/>
      <c r="R20" s="2"/>
      <c r="S20" s="2"/>
      <c r="T20" s="2"/>
    </row>
    <row r="21" spans="2:20" ht="12.75" customHeight="1">
      <c r="B21" s="163"/>
      <c r="C21" s="164" t="s">
        <v>25</v>
      </c>
      <c r="D21" s="165" t="s">
        <v>26</v>
      </c>
      <c r="E21" s="165"/>
      <c r="F21" s="171" t="s">
        <v>24</v>
      </c>
      <c r="G21" s="172"/>
      <c r="H21" s="168"/>
      <c r="I21" s="169"/>
      <c r="J21" s="170"/>
      <c r="K21" s="170"/>
      <c r="L21" s="31"/>
      <c r="M21" s="2"/>
      <c r="N21" s="2"/>
      <c r="O21" s="2"/>
      <c r="P21" s="2"/>
      <c r="Q21" s="2"/>
      <c r="R21" s="2"/>
      <c r="S21" s="2"/>
      <c r="T21" s="2"/>
    </row>
    <row r="22" spans="2:20" ht="12.75" customHeight="1">
      <c r="B22" s="163"/>
      <c r="C22" s="164"/>
      <c r="D22" s="165"/>
      <c r="E22" s="165" t="s">
        <v>198</v>
      </c>
      <c r="F22" s="173">
        <v>8011</v>
      </c>
      <c r="G22" s="174">
        <f>'Budget Alternative Form'!H22</f>
        <v>1832952</v>
      </c>
      <c r="H22" s="175">
        <f>'Budget Alternative Form'!I22</f>
        <v>0</v>
      </c>
      <c r="I22" s="176">
        <f t="shared" ref="I22:I27" si="0">G22+H22</f>
        <v>1832952</v>
      </c>
      <c r="J22" s="177">
        <v>1897782</v>
      </c>
      <c r="K22" s="177">
        <v>1927822</v>
      </c>
      <c r="L22" s="31"/>
      <c r="M22" s="2"/>
      <c r="N22" s="2"/>
      <c r="O22" s="2"/>
      <c r="P22" s="2"/>
      <c r="Q22" s="2"/>
      <c r="R22" s="2"/>
      <c r="S22" s="2"/>
      <c r="T22" s="2"/>
    </row>
    <row r="23" spans="2:20" ht="12.75" customHeight="1">
      <c r="B23" s="163"/>
      <c r="C23" s="164"/>
      <c r="D23" s="165"/>
      <c r="E23" s="178" t="s">
        <v>28</v>
      </c>
      <c r="F23" s="179">
        <v>8015</v>
      </c>
      <c r="G23" s="174">
        <f>'Budget Alternative Form'!H23</f>
        <v>46080</v>
      </c>
      <c r="H23" s="175">
        <f>'Budget Alternative Form'!I23</f>
        <v>0</v>
      </c>
      <c r="I23" s="176">
        <f t="shared" si="0"/>
        <v>46080</v>
      </c>
      <c r="J23" s="177">
        <v>46080</v>
      </c>
      <c r="K23" s="177">
        <v>46080</v>
      </c>
      <c r="L23" s="31"/>
      <c r="M23" s="2"/>
      <c r="N23" s="2"/>
      <c r="O23" s="2"/>
      <c r="P23" s="2"/>
      <c r="Q23" s="2"/>
      <c r="R23" s="2"/>
      <c r="S23" s="2"/>
      <c r="T23" s="2"/>
    </row>
    <row r="24" spans="2:20" ht="12.75" customHeight="1">
      <c r="B24" s="163"/>
      <c r="C24" s="164"/>
      <c r="D24" s="165"/>
      <c r="E24" s="165" t="s">
        <v>29</v>
      </c>
      <c r="F24" s="179">
        <v>8019</v>
      </c>
      <c r="G24" s="174">
        <f>'Budget Alternative Form'!H24</f>
        <v>0</v>
      </c>
      <c r="H24" s="175">
        <f>'Budget Alternative Form'!I24</f>
        <v>0</v>
      </c>
      <c r="I24" s="176">
        <f t="shared" si="0"/>
        <v>0</v>
      </c>
      <c r="J24" s="177"/>
      <c r="K24" s="177"/>
      <c r="L24" s="31"/>
      <c r="M24" s="2"/>
      <c r="N24" s="2"/>
      <c r="O24" s="2"/>
      <c r="P24" s="2"/>
      <c r="Q24" s="2"/>
      <c r="R24" s="2"/>
      <c r="S24" s="2"/>
      <c r="T24" s="2"/>
    </row>
    <row r="25" spans="2:20" ht="12.75" customHeight="1">
      <c r="B25" s="163"/>
      <c r="C25" s="164"/>
      <c r="D25" s="165"/>
      <c r="E25" s="178" t="s">
        <v>199</v>
      </c>
      <c r="F25" s="173">
        <v>8096</v>
      </c>
      <c r="G25" s="174">
        <f>'Budget Alternative Form'!H25</f>
        <v>41933</v>
      </c>
      <c r="H25" s="175">
        <f>'Budget Alternative Form'!I25</f>
        <v>0</v>
      </c>
      <c r="I25" s="176">
        <f t="shared" si="0"/>
        <v>41933</v>
      </c>
      <c r="J25" s="177">
        <v>41933</v>
      </c>
      <c r="K25" s="177">
        <v>41933</v>
      </c>
      <c r="L25" s="31"/>
      <c r="M25" s="2"/>
      <c r="N25" s="2"/>
      <c r="O25" s="2"/>
      <c r="P25" s="2"/>
      <c r="Q25" s="2"/>
      <c r="R25" s="2"/>
      <c r="S25" s="2"/>
      <c r="T25" s="2"/>
    </row>
    <row r="26" spans="2:20" ht="12.75" customHeight="1">
      <c r="B26" s="163"/>
      <c r="C26" s="164"/>
      <c r="D26" s="165"/>
      <c r="E26" s="178" t="s">
        <v>31</v>
      </c>
      <c r="F26" s="180" t="s">
        <v>32</v>
      </c>
      <c r="G26" s="174">
        <f>'Budget Alternative Form'!H26</f>
        <v>0</v>
      </c>
      <c r="H26" s="175">
        <f>'Budget Alternative Form'!I26</f>
        <v>0</v>
      </c>
      <c r="I26" s="176">
        <f t="shared" si="0"/>
        <v>0</v>
      </c>
      <c r="J26" s="177"/>
      <c r="K26" s="177"/>
      <c r="L26" s="31"/>
      <c r="M26" s="2"/>
      <c r="N26" s="2"/>
      <c r="O26" s="2"/>
      <c r="P26" s="2"/>
      <c r="Q26" s="2"/>
      <c r="R26" s="2"/>
      <c r="S26" s="2"/>
      <c r="T26" s="2"/>
    </row>
    <row r="27" spans="2:20" ht="12.75" customHeight="1">
      <c r="B27" s="163"/>
      <c r="C27" s="164"/>
      <c r="D27" s="165"/>
      <c r="E27" s="165" t="s">
        <v>33</v>
      </c>
      <c r="F27" s="181" t="s">
        <v>24</v>
      </c>
      <c r="G27" s="182">
        <f t="shared" ref="G27:H27" si="1">SUM((G22:G24),(G25:G26))</f>
        <v>1920965</v>
      </c>
      <c r="H27" s="183">
        <f t="shared" si="1"/>
        <v>0</v>
      </c>
      <c r="I27" s="184">
        <f t="shared" si="0"/>
        <v>1920965</v>
      </c>
      <c r="J27" s="185">
        <f t="shared" ref="J27:K27" si="2">SUM((J22:J24),(J25:J26))</f>
        <v>1985795</v>
      </c>
      <c r="K27" s="185">
        <f t="shared" si="2"/>
        <v>2015835</v>
      </c>
      <c r="L27" s="31"/>
      <c r="M27" s="2"/>
      <c r="N27" s="2"/>
      <c r="O27" s="2"/>
      <c r="P27" s="2"/>
      <c r="Q27" s="2"/>
      <c r="R27" s="2"/>
      <c r="S27" s="2"/>
      <c r="T27" s="2"/>
    </row>
    <row r="28" spans="2:20" ht="12.75" customHeight="1">
      <c r="B28" s="163"/>
      <c r="C28" s="164"/>
      <c r="D28" s="165"/>
      <c r="E28" s="165"/>
      <c r="F28" s="171" t="s">
        <v>24</v>
      </c>
      <c r="G28" s="167"/>
      <c r="H28" s="186"/>
      <c r="I28" s="187"/>
      <c r="J28" s="188"/>
      <c r="K28" s="188"/>
      <c r="L28" s="31"/>
      <c r="M28" s="2"/>
      <c r="N28" s="2"/>
      <c r="O28" s="2"/>
      <c r="P28" s="2"/>
      <c r="Q28" s="2"/>
      <c r="R28" s="2"/>
      <c r="S28" s="2"/>
      <c r="T28" s="2"/>
    </row>
    <row r="29" spans="2:20" ht="12.75" customHeight="1">
      <c r="B29" s="163"/>
      <c r="C29" s="164" t="s">
        <v>34</v>
      </c>
      <c r="D29" s="13" t="s">
        <v>200</v>
      </c>
      <c r="E29" s="165"/>
      <c r="F29" s="171" t="s">
        <v>24</v>
      </c>
      <c r="G29" s="172"/>
      <c r="H29" s="189"/>
      <c r="I29" s="169"/>
      <c r="J29" s="170"/>
      <c r="K29" s="170"/>
      <c r="L29" s="31"/>
      <c r="M29" s="2"/>
      <c r="N29" s="2"/>
      <c r="O29" s="2"/>
      <c r="P29" s="2"/>
      <c r="Q29" s="2"/>
      <c r="R29" s="2"/>
      <c r="S29" s="2"/>
      <c r="T29" s="2"/>
    </row>
    <row r="30" spans="2:20" ht="12.75" customHeight="1">
      <c r="B30" s="163"/>
      <c r="C30" s="165"/>
      <c r="D30" s="165"/>
      <c r="E30" s="165" t="s">
        <v>36</v>
      </c>
      <c r="F30" s="173">
        <v>8290</v>
      </c>
      <c r="G30" s="174">
        <f>'Budget Alternative Form'!H30</f>
        <v>0</v>
      </c>
      <c r="H30" s="175">
        <f>'Budget Alternative Form'!I30</f>
        <v>0</v>
      </c>
      <c r="I30" s="176">
        <f t="shared" ref="I30:I34" si="3">G30+H30</f>
        <v>0</v>
      </c>
      <c r="J30" s="177"/>
      <c r="K30" s="177"/>
      <c r="L30" s="31"/>
      <c r="M30" s="2"/>
      <c r="N30" s="2"/>
      <c r="O30" s="2"/>
      <c r="P30" s="2"/>
      <c r="Q30" s="2"/>
      <c r="R30" s="2"/>
      <c r="S30" s="2"/>
      <c r="T30" s="2"/>
    </row>
    <row r="31" spans="2:20" ht="12.75" customHeight="1">
      <c r="B31" s="163"/>
      <c r="C31" s="165"/>
      <c r="D31" s="165"/>
      <c r="E31" s="165" t="s">
        <v>37</v>
      </c>
      <c r="F31" s="179" t="s">
        <v>38</v>
      </c>
      <c r="G31" s="174">
        <f>'Budget Alternative Form'!H31</f>
        <v>0</v>
      </c>
      <c r="H31" s="175">
        <f>'Budget Alternative Form'!I31</f>
        <v>35942</v>
      </c>
      <c r="I31" s="176">
        <f t="shared" si="3"/>
        <v>35942</v>
      </c>
      <c r="J31" s="177">
        <v>35942</v>
      </c>
      <c r="K31" s="177">
        <v>35942</v>
      </c>
      <c r="L31" s="31"/>
      <c r="M31" s="2"/>
      <c r="N31" s="2"/>
      <c r="O31" s="2"/>
      <c r="P31" s="2"/>
      <c r="Q31" s="2"/>
      <c r="R31" s="2"/>
      <c r="S31" s="2"/>
      <c r="T31" s="2"/>
    </row>
    <row r="32" spans="2:20" ht="12.75" customHeight="1">
      <c r="B32" s="163"/>
      <c r="C32" s="165"/>
      <c r="D32" s="165"/>
      <c r="E32" s="165" t="s">
        <v>39</v>
      </c>
      <c r="F32" s="181">
        <v>8220</v>
      </c>
      <c r="G32" s="174">
        <f>'Budget Alternative Form'!H32</f>
        <v>0</v>
      </c>
      <c r="H32" s="175">
        <f>'Budget Alternative Form'!I32</f>
        <v>0</v>
      </c>
      <c r="I32" s="176">
        <f t="shared" si="3"/>
        <v>0</v>
      </c>
      <c r="J32" s="177"/>
      <c r="K32" s="177"/>
      <c r="L32" s="31"/>
      <c r="M32" s="2"/>
      <c r="N32" s="2"/>
      <c r="O32" s="2"/>
      <c r="P32" s="2"/>
      <c r="Q32" s="2"/>
      <c r="R32" s="2"/>
      <c r="S32" s="2"/>
      <c r="T32" s="2"/>
    </row>
    <row r="33" spans="2:20" ht="12.75" customHeight="1">
      <c r="B33" s="163"/>
      <c r="C33" s="165"/>
      <c r="D33" s="165"/>
      <c r="E33" s="165" t="s">
        <v>40</v>
      </c>
      <c r="F33" s="179" t="s">
        <v>41</v>
      </c>
      <c r="G33" s="174">
        <f>'Budget Alternative Form'!H33</f>
        <v>0</v>
      </c>
      <c r="H33" s="175">
        <f>'Budget Alternative Form'!I33</f>
        <v>0</v>
      </c>
      <c r="I33" s="176">
        <f t="shared" si="3"/>
        <v>0</v>
      </c>
      <c r="J33" s="177"/>
      <c r="K33" s="177"/>
      <c r="L33" s="31"/>
      <c r="M33" s="2"/>
      <c r="N33" s="2"/>
      <c r="O33" s="2"/>
      <c r="P33" s="2"/>
      <c r="Q33" s="2"/>
      <c r="R33" s="2"/>
      <c r="S33" s="2"/>
      <c r="T33" s="2"/>
    </row>
    <row r="34" spans="2:20" ht="12.75" customHeight="1">
      <c r="B34" s="163"/>
      <c r="C34" s="165"/>
      <c r="D34" s="165"/>
      <c r="E34" s="165" t="s">
        <v>42</v>
      </c>
      <c r="F34" s="181" t="s">
        <v>24</v>
      </c>
      <c r="G34" s="182">
        <f t="shared" ref="G34:H34" si="4">SUM(G30:G33)</f>
        <v>0</v>
      </c>
      <c r="H34" s="183">
        <f t="shared" si="4"/>
        <v>35942</v>
      </c>
      <c r="I34" s="184">
        <f t="shared" si="3"/>
        <v>35942</v>
      </c>
      <c r="J34" s="185">
        <f t="shared" ref="J34:K34" si="5">SUM(J30:J33)</f>
        <v>35942</v>
      </c>
      <c r="K34" s="185">
        <f t="shared" si="5"/>
        <v>35942</v>
      </c>
      <c r="L34" s="31"/>
      <c r="M34" s="2"/>
      <c r="N34" s="2"/>
      <c r="O34" s="2"/>
      <c r="P34" s="2"/>
      <c r="Q34" s="2"/>
      <c r="R34" s="2"/>
      <c r="S34" s="2"/>
      <c r="T34" s="2"/>
    </row>
    <row r="35" spans="2:20" ht="12.75" customHeight="1">
      <c r="B35" s="163"/>
      <c r="C35" s="165"/>
      <c r="D35" s="165"/>
      <c r="E35" s="165"/>
      <c r="F35" s="171" t="s">
        <v>24</v>
      </c>
      <c r="G35" s="167"/>
      <c r="H35" s="186"/>
      <c r="I35" s="187"/>
      <c r="J35" s="188"/>
      <c r="K35" s="188"/>
      <c r="L35" s="31"/>
      <c r="M35" s="2"/>
      <c r="N35" s="2"/>
      <c r="O35" s="2"/>
      <c r="P35" s="2"/>
      <c r="Q35" s="2"/>
      <c r="R35" s="2"/>
      <c r="S35" s="2"/>
      <c r="T35" s="2"/>
    </row>
    <row r="36" spans="2:20" ht="12.75" customHeight="1">
      <c r="B36" s="190"/>
      <c r="C36" s="164" t="s">
        <v>43</v>
      </c>
      <c r="D36" s="165" t="s">
        <v>44</v>
      </c>
      <c r="E36" s="165"/>
      <c r="F36" s="171" t="s">
        <v>24</v>
      </c>
      <c r="G36" s="172"/>
      <c r="H36" s="189"/>
      <c r="I36" s="169"/>
      <c r="J36" s="170"/>
      <c r="K36" s="170"/>
      <c r="L36" s="31"/>
      <c r="M36" s="2"/>
      <c r="N36" s="2"/>
      <c r="O36" s="2"/>
      <c r="P36" s="2"/>
      <c r="Q36" s="2"/>
      <c r="R36" s="2"/>
      <c r="S36" s="2"/>
      <c r="T36" s="2"/>
    </row>
    <row r="37" spans="2:20" ht="12.75" customHeight="1">
      <c r="B37" s="190"/>
      <c r="C37" s="164"/>
      <c r="D37" s="165"/>
      <c r="E37" s="165" t="s">
        <v>45</v>
      </c>
      <c r="F37" s="181" t="s">
        <v>46</v>
      </c>
      <c r="G37" s="174">
        <f>'Budget Alternative Form'!H37</f>
        <v>0</v>
      </c>
      <c r="H37" s="175">
        <f>'Budget Alternative Form'!I37</f>
        <v>102067</v>
      </c>
      <c r="I37" s="176">
        <f t="shared" ref="I37:I39" si="6">G37+H37</f>
        <v>102067</v>
      </c>
      <c r="J37" s="177">
        <v>102067</v>
      </c>
      <c r="K37" s="177">
        <v>102067</v>
      </c>
      <c r="L37" s="31"/>
      <c r="M37" s="2"/>
      <c r="N37" s="2"/>
      <c r="O37" s="2"/>
      <c r="P37" s="2"/>
      <c r="Q37" s="2"/>
      <c r="R37" s="2"/>
      <c r="S37" s="2"/>
      <c r="T37" s="2"/>
    </row>
    <row r="38" spans="2:20" ht="12.75" customHeight="1">
      <c r="B38" s="190"/>
      <c r="C38" s="165"/>
      <c r="D38" s="165"/>
      <c r="E38" s="165" t="s">
        <v>47</v>
      </c>
      <c r="F38" s="179" t="s">
        <v>48</v>
      </c>
      <c r="G38" s="174">
        <f>'Budget Alternative Form'!H38</f>
        <v>29952</v>
      </c>
      <c r="H38" s="175">
        <f>'Budget Alternative Form'!I38</f>
        <v>8294</v>
      </c>
      <c r="I38" s="176">
        <f t="shared" si="6"/>
        <v>38246</v>
      </c>
      <c r="J38" s="177">
        <f>29952+8294</f>
        <v>38246</v>
      </c>
      <c r="K38" s="177">
        <v>38246</v>
      </c>
      <c r="L38" s="31"/>
      <c r="M38" s="2"/>
      <c r="N38" s="2"/>
      <c r="O38" s="2"/>
      <c r="P38" s="2"/>
      <c r="Q38" s="2"/>
      <c r="R38" s="2"/>
      <c r="S38" s="2"/>
      <c r="T38" s="2"/>
    </row>
    <row r="39" spans="2:20" ht="12.75" customHeight="1">
      <c r="B39" s="190"/>
      <c r="C39" s="165"/>
      <c r="D39" s="165"/>
      <c r="E39" s="146" t="s">
        <v>49</v>
      </c>
      <c r="F39" s="181" t="s">
        <v>24</v>
      </c>
      <c r="G39" s="182">
        <f t="shared" ref="G39:H39" si="7">SUM(G37:G38)</f>
        <v>29952</v>
      </c>
      <c r="H39" s="183">
        <f t="shared" si="7"/>
        <v>110361</v>
      </c>
      <c r="I39" s="184">
        <f t="shared" si="6"/>
        <v>140313</v>
      </c>
      <c r="J39" s="185">
        <f t="shared" ref="J39:K39" si="8">SUM(J37:J38)</f>
        <v>140313</v>
      </c>
      <c r="K39" s="185">
        <f t="shared" si="8"/>
        <v>140313</v>
      </c>
      <c r="L39" s="31"/>
      <c r="M39" s="2"/>
      <c r="N39" s="2"/>
      <c r="O39" s="2"/>
      <c r="P39" s="2"/>
      <c r="Q39" s="2"/>
      <c r="R39" s="2"/>
      <c r="S39" s="2"/>
      <c r="T39" s="2"/>
    </row>
    <row r="40" spans="2:20" ht="12.75" customHeight="1">
      <c r="B40" s="190"/>
      <c r="C40" s="165"/>
      <c r="D40" s="165"/>
      <c r="E40" s="146"/>
      <c r="F40" s="171" t="s">
        <v>24</v>
      </c>
      <c r="G40" s="167"/>
      <c r="H40" s="186"/>
      <c r="I40" s="187"/>
      <c r="J40" s="188"/>
      <c r="K40" s="188"/>
      <c r="L40" s="31"/>
      <c r="M40" s="2"/>
      <c r="N40" s="2"/>
      <c r="O40" s="2"/>
      <c r="P40" s="2"/>
      <c r="Q40" s="2"/>
      <c r="R40" s="2"/>
      <c r="S40" s="2"/>
      <c r="T40" s="2"/>
    </row>
    <row r="41" spans="2:20" ht="12.75" customHeight="1">
      <c r="B41" s="190"/>
      <c r="C41" s="164" t="s">
        <v>50</v>
      </c>
      <c r="D41" s="165" t="s">
        <v>51</v>
      </c>
      <c r="E41" s="165"/>
      <c r="F41" s="171" t="s">
        <v>24</v>
      </c>
      <c r="G41" s="172"/>
      <c r="H41" s="189"/>
      <c r="I41" s="169"/>
      <c r="J41" s="170"/>
      <c r="K41" s="170"/>
      <c r="L41" s="31"/>
      <c r="M41" s="2"/>
      <c r="N41" s="2"/>
      <c r="O41" s="2"/>
      <c r="P41" s="2"/>
      <c r="Q41" s="2"/>
      <c r="R41" s="2"/>
      <c r="S41" s="2"/>
      <c r="T41" s="2"/>
    </row>
    <row r="42" spans="2:20" ht="12.75" customHeight="1">
      <c r="B42" s="190"/>
      <c r="C42" s="165"/>
      <c r="D42" s="165"/>
      <c r="E42" s="165" t="s">
        <v>52</v>
      </c>
      <c r="F42" s="179" t="s">
        <v>53</v>
      </c>
      <c r="G42" s="174">
        <f>'Budget Alternative Form'!H42</f>
        <v>0</v>
      </c>
      <c r="H42" s="175">
        <f>'Budget Alternative Form'!I42</f>
        <v>0</v>
      </c>
      <c r="I42" s="176">
        <f t="shared" ref="I42:I43" si="9">G42+H42</f>
        <v>0</v>
      </c>
      <c r="J42" s="177"/>
      <c r="K42" s="177"/>
      <c r="L42" s="31"/>
      <c r="M42" s="2"/>
      <c r="N42" s="2"/>
      <c r="O42" s="2"/>
      <c r="P42" s="2"/>
      <c r="Q42" s="2"/>
      <c r="R42" s="2"/>
      <c r="S42" s="2"/>
      <c r="T42" s="2"/>
    </row>
    <row r="43" spans="2:20" ht="12.75" customHeight="1">
      <c r="B43" s="190"/>
      <c r="C43" s="165"/>
      <c r="D43" s="165"/>
      <c r="E43" s="165" t="s">
        <v>54</v>
      </c>
      <c r="F43" s="181" t="s">
        <v>24</v>
      </c>
      <c r="G43" s="182">
        <f t="shared" ref="G43:H43" si="10">SUM(G42)</f>
        <v>0</v>
      </c>
      <c r="H43" s="183">
        <f t="shared" si="10"/>
        <v>0</v>
      </c>
      <c r="I43" s="184">
        <f t="shared" si="9"/>
        <v>0</v>
      </c>
      <c r="J43" s="185">
        <f t="shared" ref="J43:K43" si="11">SUM(J42)</f>
        <v>0</v>
      </c>
      <c r="K43" s="185">
        <f t="shared" si="11"/>
        <v>0</v>
      </c>
      <c r="L43" s="31"/>
      <c r="M43" s="2"/>
      <c r="N43" s="2"/>
      <c r="O43" s="2"/>
      <c r="P43" s="2"/>
      <c r="Q43" s="2"/>
      <c r="R43" s="2"/>
      <c r="S43" s="2"/>
      <c r="T43" s="2"/>
    </row>
    <row r="44" spans="2:20" ht="12.75" customHeight="1">
      <c r="B44" s="190"/>
      <c r="C44" s="165"/>
      <c r="D44" s="165" t="s">
        <v>24</v>
      </c>
      <c r="E44" s="165" t="s">
        <v>24</v>
      </c>
      <c r="F44" s="171" t="s">
        <v>24</v>
      </c>
      <c r="G44" s="167"/>
      <c r="H44" s="186"/>
      <c r="I44" s="187"/>
      <c r="J44" s="188"/>
      <c r="K44" s="188"/>
      <c r="L44" s="31"/>
      <c r="M44" s="2"/>
      <c r="N44" s="2"/>
      <c r="O44" s="2"/>
      <c r="P44" s="2"/>
      <c r="Q44" s="2"/>
      <c r="R44" s="2"/>
      <c r="S44" s="2"/>
      <c r="T44" s="2"/>
    </row>
    <row r="45" spans="2:20" ht="12.75" customHeight="1">
      <c r="B45" s="190"/>
      <c r="C45" s="164" t="s">
        <v>55</v>
      </c>
      <c r="D45" s="165" t="s">
        <v>56</v>
      </c>
      <c r="E45" s="165"/>
      <c r="F45" s="171" t="s">
        <v>24</v>
      </c>
      <c r="G45" s="182">
        <f t="shared" ref="G45:H45" si="12">SUM(G27,G34,G39,G43)</f>
        <v>1950917</v>
      </c>
      <c r="H45" s="183">
        <f t="shared" si="12"/>
        <v>146303</v>
      </c>
      <c r="I45" s="184">
        <f>G45+H45</f>
        <v>2097220</v>
      </c>
      <c r="J45" s="185">
        <f t="shared" ref="J45:K45" si="13">SUM(J27,J34,J39,J43)</f>
        <v>2162050</v>
      </c>
      <c r="K45" s="185">
        <f t="shared" si="13"/>
        <v>2192090</v>
      </c>
      <c r="L45" s="31"/>
      <c r="M45" s="2"/>
      <c r="N45" s="2"/>
      <c r="O45" s="2"/>
      <c r="P45" s="2"/>
      <c r="Q45" s="2"/>
      <c r="R45" s="2"/>
      <c r="S45" s="2"/>
      <c r="T45" s="2"/>
    </row>
    <row r="46" spans="2:20" ht="12.75" customHeight="1">
      <c r="B46" s="190"/>
      <c r="C46" s="164"/>
      <c r="D46" s="165"/>
      <c r="E46" s="165"/>
      <c r="F46" s="171" t="s">
        <v>24</v>
      </c>
      <c r="G46" s="167"/>
      <c r="H46" s="186"/>
      <c r="I46" s="169"/>
      <c r="J46" s="170"/>
      <c r="K46" s="170"/>
      <c r="L46" s="31"/>
      <c r="M46" s="2"/>
      <c r="N46" s="2"/>
      <c r="O46" s="2"/>
      <c r="P46" s="2"/>
      <c r="Q46" s="2"/>
      <c r="R46" s="2"/>
      <c r="S46" s="2"/>
      <c r="T46" s="2"/>
    </row>
    <row r="47" spans="2:20" ht="12.75" customHeight="1">
      <c r="B47" s="163" t="s">
        <v>57</v>
      </c>
      <c r="C47" s="164" t="s">
        <v>58</v>
      </c>
      <c r="D47" s="165"/>
      <c r="E47" s="165"/>
      <c r="F47" s="171" t="s">
        <v>24</v>
      </c>
      <c r="G47" s="172"/>
      <c r="H47" s="189"/>
      <c r="I47" s="169"/>
      <c r="J47" s="170"/>
      <c r="K47" s="170"/>
      <c r="L47" s="31"/>
      <c r="M47" s="2"/>
      <c r="N47" s="2"/>
      <c r="O47" s="2"/>
      <c r="P47" s="2"/>
      <c r="Q47" s="2"/>
      <c r="R47" s="2"/>
      <c r="S47" s="2"/>
      <c r="T47" s="2"/>
    </row>
    <row r="48" spans="2:20" ht="12.75" customHeight="1">
      <c r="B48" s="190"/>
      <c r="C48" s="164" t="s">
        <v>25</v>
      </c>
      <c r="D48" s="165" t="s">
        <v>59</v>
      </c>
      <c r="E48" s="165"/>
      <c r="F48" s="171" t="s">
        <v>24</v>
      </c>
      <c r="G48" s="172"/>
      <c r="H48" s="189"/>
      <c r="I48" s="169"/>
      <c r="J48" s="170"/>
      <c r="K48" s="170"/>
      <c r="L48" s="31"/>
      <c r="M48" s="2"/>
      <c r="N48" s="2"/>
      <c r="O48" s="2"/>
      <c r="P48" s="2"/>
      <c r="Q48" s="2"/>
      <c r="R48" s="2"/>
      <c r="S48" s="2"/>
      <c r="T48" s="2"/>
    </row>
    <row r="49" spans="2:20" ht="12.75" customHeight="1">
      <c r="B49" s="190"/>
      <c r="C49" s="165"/>
      <c r="D49" s="165"/>
      <c r="E49" s="13" t="s">
        <v>60</v>
      </c>
      <c r="F49" s="173">
        <v>1100</v>
      </c>
      <c r="G49" s="174">
        <f>'Budget Alternative Form'!H49</f>
        <v>480000</v>
      </c>
      <c r="H49" s="175">
        <f>'Budget Alternative Form'!I49</f>
        <v>0</v>
      </c>
      <c r="I49" s="176">
        <f t="shared" ref="I49:I53" si="14">G49+H49</f>
        <v>480000</v>
      </c>
      <c r="J49" s="177">
        <v>492000</v>
      </c>
      <c r="K49" s="177">
        <v>504300</v>
      </c>
      <c r="L49" s="31"/>
      <c r="M49" s="2"/>
      <c r="N49" s="2"/>
      <c r="O49" s="2"/>
      <c r="P49" s="2"/>
      <c r="Q49" s="2"/>
      <c r="R49" s="2"/>
      <c r="S49" s="2"/>
      <c r="T49" s="2"/>
    </row>
    <row r="50" spans="2:20" ht="12.75" customHeight="1">
      <c r="B50" s="190"/>
      <c r="C50" s="165"/>
      <c r="D50" s="165"/>
      <c r="E50" s="165" t="s">
        <v>61</v>
      </c>
      <c r="F50" s="179">
        <v>1200</v>
      </c>
      <c r="G50" s="174">
        <f>'Budget Alternative Form'!H50</f>
        <v>0</v>
      </c>
      <c r="H50" s="175">
        <f>'Budget Alternative Form'!I50</f>
        <v>0</v>
      </c>
      <c r="I50" s="176">
        <f t="shared" si="14"/>
        <v>0</v>
      </c>
      <c r="J50" s="177"/>
      <c r="K50" s="177"/>
      <c r="L50" s="31"/>
      <c r="M50" s="2"/>
      <c r="N50" s="2"/>
      <c r="O50" s="2"/>
      <c r="P50" s="2"/>
      <c r="Q50" s="2"/>
      <c r="R50" s="2"/>
      <c r="S50" s="2"/>
      <c r="T50" s="2"/>
    </row>
    <row r="51" spans="2:20" ht="12.75" customHeight="1">
      <c r="B51" s="190"/>
      <c r="C51" s="165"/>
      <c r="D51" s="165"/>
      <c r="E51" s="165" t="s">
        <v>62</v>
      </c>
      <c r="F51" s="181">
        <v>1300</v>
      </c>
      <c r="G51" s="174">
        <f>'Budget Alternative Form'!H51</f>
        <v>78416</v>
      </c>
      <c r="H51" s="175">
        <f>'Budget Alternative Form'!I51</f>
        <v>0</v>
      </c>
      <c r="I51" s="176">
        <f t="shared" si="14"/>
        <v>78416</v>
      </c>
      <c r="J51" s="177">
        <v>80377</v>
      </c>
      <c r="K51" s="177">
        <v>82386</v>
      </c>
      <c r="L51" s="31"/>
      <c r="M51" s="2"/>
      <c r="N51" s="2"/>
      <c r="O51" s="2"/>
      <c r="P51" s="2"/>
      <c r="Q51" s="2"/>
      <c r="R51" s="2"/>
      <c r="S51" s="2"/>
      <c r="T51" s="2"/>
    </row>
    <row r="52" spans="2:20" ht="12.75" customHeight="1">
      <c r="B52" s="190"/>
      <c r="C52" s="165"/>
      <c r="D52" s="165"/>
      <c r="E52" s="165" t="s">
        <v>63</v>
      </c>
      <c r="F52" s="179">
        <v>1900</v>
      </c>
      <c r="G52" s="174">
        <f>'Budget Alternative Form'!H52</f>
        <v>88322</v>
      </c>
      <c r="H52" s="175">
        <f>'Budget Alternative Form'!I52</f>
        <v>0</v>
      </c>
      <c r="I52" s="176">
        <f t="shared" si="14"/>
        <v>88322</v>
      </c>
      <c r="J52" s="177">
        <v>90531</v>
      </c>
      <c r="K52" s="177">
        <v>92794</v>
      </c>
      <c r="L52" s="31"/>
      <c r="M52" s="2"/>
      <c r="N52" s="2"/>
      <c r="O52" s="2"/>
      <c r="P52" s="2"/>
      <c r="Q52" s="2"/>
      <c r="R52" s="2"/>
      <c r="S52" s="2"/>
      <c r="T52" s="2"/>
    </row>
    <row r="53" spans="2:20" ht="12.75" customHeight="1">
      <c r="B53" s="190"/>
      <c r="C53" s="165"/>
      <c r="D53" s="165"/>
      <c r="E53" s="165" t="s">
        <v>64</v>
      </c>
      <c r="F53" s="181" t="s">
        <v>24</v>
      </c>
      <c r="G53" s="182">
        <f t="shared" ref="G53:H53" si="15">SUM(G49:G52)</f>
        <v>646738</v>
      </c>
      <c r="H53" s="183">
        <f t="shared" si="15"/>
        <v>0</v>
      </c>
      <c r="I53" s="184">
        <f t="shared" si="14"/>
        <v>646738</v>
      </c>
      <c r="J53" s="185">
        <f t="shared" ref="J53:K53" si="16">SUM(J49:J52)</f>
        <v>662908</v>
      </c>
      <c r="K53" s="185">
        <f t="shared" si="16"/>
        <v>679480</v>
      </c>
      <c r="L53" s="31"/>
      <c r="M53" s="2"/>
      <c r="N53" s="2"/>
      <c r="O53" s="2"/>
      <c r="P53" s="2"/>
      <c r="Q53" s="2"/>
      <c r="R53" s="2"/>
      <c r="S53" s="2"/>
      <c r="T53" s="2"/>
    </row>
    <row r="54" spans="2:20" ht="12.75" customHeight="1">
      <c r="B54" s="191"/>
      <c r="C54" s="146"/>
      <c r="D54" s="146"/>
      <c r="E54" s="146"/>
      <c r="F54" s="171" t="s">
        <v>24</v>
      </c>
      <c r="G54" s="167"/>
      <c r="H54" s="186"/>
      <c r="I54" s="187"/>
      <c r="J54" s="188"/>
      <c r="K54" s="188"/>
      <c r="L54" s="31"/>
      <c r="M54" s="2"/>
      <c r="N54" s="2"/>
      <c r="O54" s="2"/>
      <c r="P54" s="2"/>
      <c r="Q54" s="2"/>
      <c r="R54" s="2"/>
      <c r="S54" s="2"/>
      <c r="T54" s="2"/>
    </row>
    <row r="55" spans="2:20" ht="12.75" customHeight="1">
      <c r="B55" s="191"/>
      <c r="C55" s="19" t="s">
        <v>34</v>
      </c>
      <c r="D55" s="146" t="s">
        <v>65</v>
      </c>
      <c r="E55" s="146"/>
      <c r="F55" s="171" t="s">
        <v>24</v>
      </c>
      <c r="G55" s="172"/>
      <c r="H55" s="189"/>
      <c r="I55" s="169"/>
      <c r="J55" s="170"/>
      <c r="K55" s="170"/>
      <c r="L55" s="31"/>
      <c r="M55" s="2"/>
      <c r="N55" s="2"/>
      <c r="O55" s="2"/>
      <c r="P55" s="2"/>
      <c r="Q55" s="2"/>
      <c r="R55" s="2"/>
      <c r="S55" s="2"/>
      <c r="T55" s="2"/>
    </row>
    <row r="56" spans="2:20" ht="12.75" customHeight="1">
      <c r="B56" s="191"/>
      <c r="C56" s="19"/>
      <c r="D56" s="146"/>
      <c r="E56" s="22" t="s">
        <v>66</v>
      </c>
      <c r="F56" s="173">
        <v>2100</v>
      </c>
      <c r="G56" s="174">
        <f>'Budget Alternative Form'!H56</f>
        <v>43100</v>
      </c>
      <c r="H56" s="175">
        <f>'Budget Alternative Form'!I56</f>
        <v>0</v>
      </c>
      <c r="I56" s="176">
        <f t="shared" ref="I56:I61" si="17">G56+H56</f>
        <v>43100</v>
      </c>
      <c r="J56" s="177">
        <v>44178</v>
      </c>
      <c r="K56" s="177">
        <v>45282</v>
      </c>
      <c r="L56" s="31"/>
      <c r="M56" s="2"/>
      <c r="N56" s="2"/>
      <c r="O56" s="2"/>
      <c r="P56" s="2"/>
      <c r="Q56" s="2"/>
      <c r="R56" s="2"/>
      <c r="S56" s="2"/>
      <c r="T56" s="2"/>
    </row>
    <row r="57" spans="2:20" ht="12.75" customHeight="1">
      <c r="B57" s="190"/>
      <c r="C57" s="165"/>
      <c r="D57" s="165"/>
      <c r="E57" s="165" t="s">
        <v>67</v>
      </c>
      <c r="F57" s="179">
        <v>2200</v>
      </c>
      <c r="G57" s="174">
        <f>'Budget Alternative Form'!H57</f>
        <v>0</v>
      </c>
      <c r="H57" s="175">
        <f>'Budget Alternative Form'!I57</f>
        <v>0</v>
      </c>
      <c r="I57" s="176">
        <f t="shared" si="17"/>
        <v>0</v>
      </c>
      <c r="J57" s="177"/>
      <c r="K57" s="177"/>
      <c r="L57" s="31"/>
      <c r="M57" s="2"/>
      <c r="N57" s="2"/>
      <c r="O57" s="2"/>
      <c r="P57" s="2"/>
      <c r="Q57" s="2"/>
      <c r="R57" s="2"/>
      <c r="S57" s="2"/>
      <c r="T57" s="2"/>
    </row>
    <row r="58" spans="2:20" ht="12.75" customHeight="1">
      <c r="B58" s="190"/>
      <c r="C58" s="165"/>
      <c r="D58" s="165"/>
      <c r="E58" s="165" t="s">
        <v>68</v>
      </c>
      <c r="F58" s="179">
        <v>2300</v>
      </c>
      <c r="G58" s="174">
        <f>'Budget Alternative Form'!H58</f>
        <v>72235</v>
      </c>
      <c r="H58" s="175">
        <f>'Budget Alternative Form'!I58</f>
        <v>0</v>
      </c>
      <c r="I58" s="176">
        <f t="shared" si="17"/>
        <v>72235</v>
      </c>
      <c r="J58" s="177">
        <v>74041</v>
      </c>
      <c r="K58" s="177">
        <v>75892</v>
      </c>
      <c r="L58" s="31"/>
      <c r="M58" s="2"/>
      <c r="N58" s="2"/>
      <c r="O58" s="2"/>
      <c r="P58" s="2"/>
      <c r="Q58" s="2"/>
      <c r="R58" s="2"/>
      <c r="S58" s="2"/>
      <c r="T58" s="2"/>
    </row>
    <row r="59" spans="2:20" ht="12.75" customHeight="1">
      <c r="B59" s="190"/>
      <c r="C59" s="165"/>
      <c r="D59" s="165"/>
      <c r="E59" s="165" t="s">
        <v>69</v>
      </c>
      <c r="F59" s="181">
        <v>2400</v>
      </c>
      <c r="G59" s="174">
        <f>'Budget Alternative Form'!H59</f>
        <v>0</v>
      </c>
      <c r="H59" s="175">
        <f>'Budget Alternative Form'!I59</f>
        <v>0</v>
      </c>
      <c r="I59" s="176">
        <f t="shared" si="17"/>
        <v>0</v>
      </c>
      <c r="J59" s="177"/>
      <c r="K59" s="177"/>
      <c r="L59" s="31"/>
      <c r="M59" s="2"/>
      <c r="N59" s="2"/>
      <c r="O59" s="2"/>
      <c r="P59" s="2"/>
      <c r="Q59" s="2"/>
      <c r="R59" s="2"/>
      <c r="S59" s="2"/>
      <c r="T59" s="2"/>
    </row>
    <row r="60" spans="2:20" ht="12.75" customHeight="1">
      <c r="B60" s="190"/>
      <c r="C60" s="165"/>
      <c r="D60" s="165"/>
      <c r="E60" s="165" t="s">
        <v>70</v>
      </c>
      <c r="F60" s="179">
        <v>2900</v>
      </c>
      <c r="G60" s="174">
        <f>'Budget Alternative Form'!H60</f>
        <v>0</v>
      </c>
      <c r="H60" s="175">
        <f>'Budget Alternative Form'!I60</f>
        <v>0</v>
      </c>
      <c r="I60" s="176">
        <f t="shared" si="17"/>
        <v>0</v>
      </c>
      <c r="J60" s="177"/>
      <c r="K60" s="177"/>
      <c r="L60" s="31"/>
      <c r="M60" s="2"/>
      <c r="N60" s="2"/>
      <c r="O60" s="2"/>
      <c r="P60" s="2"/>
      <c r="Q60" s="2"/>
      <c r="R60" s="2"/>
      <c r="S60" s="2"/>
      <c r="T60" s="2"/>
    </row>
    <row r="61" spans="2:20" ht="13.5" customHeight="1" thickBot="1">
      <c r="B61" s="192"/>
      <c r="C61" s="193"/>
      <c r="D61" s="193"/>
      <c r="E61" s="194" t="s">
        <v>71</v>
      </c>
      <c r="F61" s="195" t="s">
        <v>24</v>
      </c>
      <c r="G61" s="196">
        <f t="shared" ref="G61:H61" si="18">SUM(G56:G60)</f>
        <v>115335</v>
      </c>
      <c r="H61" s="197">
        <f t="shared" si="18"/>
        <v>0</v>
      </c>
      <c r="I61" s="198">
        <f t="shared" si="17"/>
        <v>115335</v>
      </c>
      <c r="J61" s="199">
        <f t="shared" ref="J61:K61" si="19">SUM(J56:J60)</f>
        <v>118219</v>
      </c>
      <c r="K61" s="199">
        <f t="shared" si="19"/>
        <v>121174</v>
      </c>
      <c r="L61" s="31"/>
      <c r="M61" s="2"/>
      <c r="N61" s="2"/>
      <c r="O61" s="2"/>
      <c r="P61" s="2"/>
      <c r="Q61" s="2"/>
      <c r="R61" s="2"/>
      <c r="S61" s="2"/>
      <c r="T61" s="2"/>
    </row>
    <row r="62" spans="2:20" ht="39.75" customHeight="1" thickBot="1"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31"/>
      <c r="M62" s="2"/>
      <c r="N62" s="2"/>
      <c r="O62" s="2"/>
      <c r="P62" s="2"/>
      <c r="Q62" s="2"/>
      <c r="R62" s="2"/>
      <c r="S62" s="2"/>
      <c r="T62" s="2"/>
    </row>
    <row r="63" spans="2:20" ht="18" customHeight="1">
      <c r="B63" s="201"/>
      <c r="C63" s="202"/>
      <c r="D63" s="202"/>
      <c r="E63" s="203"/>
      <c r="F63" s="204"/>
      <c r="G63" s="260" t="str">
        <f>G18</f>
        <v>FY 2016-17</v>
      </c>
      <c r="H63" s="261"/>
      <c r="I63" s="257"/>
      <c r="J63" s="205" t="s">
        <v>196</v>
      </c>
      <c r="K63" s="205" t="s">
        <v>196</v>
      </c>
      <c r="L63" s="31"/>
      <c r="M63" s="2"/>
      <c r="N63" s="2"/>
      <c r="O63" s="2"/>
      <c r="P63" s="2"/>
      <c r="Q63" s="2"/>
      <c r="R63" s="2"/>
      <c r="S63" s="2"/>
      <c r="T63" s="2"/>
    </row>
    <row r="64" spans="2:20" ht="12.75" customHeight="1">
      <c r="B64" s="155"/>
      <c r="C64" s="156"/>
      <c r="D64" s="156"/>
      <c r="E64" s="157" t="s">
        <v>16</v>
      </c>
      <c r="F64" s="158" t="s">
        <v>17</v>
      </c>
      <c r="G64" s="159" t="s">
        <v>197</v>
      </c>
      <c r="H64" s="160" t="s">
        <v>183</v>
      </c>
      <c r="I64" s="161" t="s">
        <v>21</v>
      </c>
      <c r="J64" s="162" t="str">
        <f t="shared" ref="J64:K64" si="20">J19</f>
        <v>2017-18</v>
      </c>
      <c r="K64" s="162" t="str">
        <f t="shared" si="20"/>
        <v>2018-19</v>
      </c>
      <c r="L64" s="31"/>
      <c r="M64" s="2"/>
      <c r="N64" s="2"/>
      <c r="O64" s="2"/>
      <c r="P64" s="2"/>
      <c r="Q64" s="2"/>
      <c r="R64" s="2"/>
      <c r="S64" s="2"/>
      <c r="T64" s="2"/>
    </row>
    <row r="65" spans="2:20" ht="12.75" customHeight="1">
      <c r="B65" s="190"/>
      <c r="C65" s="164" t="s">
        <v>43</v>
      </c>
      <c r="D65" s="165" t="s">
        <v>72</v>
      </c>
      <c r="E65" s="165"/>
      <c r="F65" s="171" t="s">
        <v>24</v>
      </c>
      <c r="G65" s="167"/>
      <c r="H65" s="186"/>
      <c r="I65" s="169"/>
      <c r="J65" s="170"/>
      <c r="K65" s="170"/>
      <c r="L65" s="31"/>
      <c r="M65" s="2"/>
      <c r="N65" s="2"/>
      <c r="O65" s="2"/>
      <c r="P65" s="2"/>
      <c r="Q65" s="2"/>
      <c r="R65" s="2"/>
      <c r="S65" s="2"/>
      <c r="T65" s="2"/>
    </row>
    <row r="66" spans="2:20" ht="12.75" customHeight="1">
      <c r="B66" s="190"/>
      <c r="C66" s="165"/>
      <c r="D66" s="165"/>
      <c r="E66" s="206" t="s">
        <v>73</v>
      </c>
      <c r="F66" s="173" t="s">
        <v>74</v>
      </c>
      <c r="G66" s="174">
        <f>'Budget Alternative Form'!H66</f>
        <v>0</v>
      </c>
      <c r="H66" s="175">
        <f>'Budget Alternative Form'!I66</f>
        <v>0</v>
      </c>
      <c r="I66" s="176">
        <f t="shared" ref="I66:I76" si="21">G66+H66</f>
        <v>0</v>
      </c>
      <c r="J66" s="177"/>
      <c r="K66" s="177"/>
      <c r="L66" s="31"/>
      <c r="M66" s="2"/>
      <c r="N66" s="2"/>
      <c r="O66" s="2"/>
      <c r="P66" s="2"/>
      <c r="Q66" s="2"/>
      <c r="R66" s="2"/>
      <c r="S66" s="2"/>
      <c r="T66" s="2"/>
    </row>
    <row r="67" spans="2:20" ht="12.75" customHeight="1">
      <c r="B67" s="190"/>
      <c r="C67" s="165"/>
      <c r="D67" s="165"/>
      <c r="E67" s="206" t="s">
        <v>75</v>
      </c>
      <c r="F67" s="179" t="s">
        <v>76</v>
      </c>
      <c r="G67" s="174">
        <f>'Budget Alternative Form'!H67</f>
        <v>0</v>
      </c>
      <c r="H67" s="175">
        <f>'Budget Alternative Form'!I67</f>
        <v>0</v>
      </c>
      <c r="I67" s="176">
        <f t="shared" si="21"/>
        <v>0</v>
      </c>
      <c r="J67" s="177"/>
      <c r="K67" s="177"/>
      <c r="L67" s="31"/>
      <c r="M67" s="2"/>
      <c r="N67" s="2"/>
      <c r="O67" s="2"/>
      <c r="P67" s="2"/>
      <c r="Q67" s="2"/>
      <c r="R67" s="2"/>
      <c r="S67" s="2"/>
      <c r="T67" s="2"/>
    </row>
    <row r="68" spans="2:20" ht="12.75" customHeight="1">
      <c r="B68" s="190"/>
      <c r="C68" s="165"/>
      <c r="D68" s="165"/>
      <c r="E68" s="206" t="s">
        <v>77</v>
      </c>
      <c r="F68" s="179" t="s">
        <v>78</v>
      </c>
      <c r="G68" s="174">
        <f>'Budget Alternative Form'!H68</f>
        <v>58299</v>
      </c>
      <c r="H68" s="175">
        <f>'Budget Alternative Form'!I68</f>
        <v>0</v>
      </c>
      <c r="I68" s="176">
        <f t="shared" si="21"/>
        <v>58299</v>
      </c>
      <c r="J68" s="177">
        <v>59756</v>
      </c>
      <c r="K68" s="177">
        <v>61250</v>
      </c>
      <c r="L68" s="31"/>
      <c r="M68" s="2"/>
      <c r="N68" s="2"/>
      <c r="O68" s="2"/>
      <c r="P68" s="2"/>
      <c r="Q68" s="2"/>
      <c r="R68" s="2"/>
      <c r="S68" s="2"/>
      <c r="T68" s="2"/>
    </row>
    <row r="69" spans="2:20" ht="12.75" customHeight="1">
      <c r="B69" s="190"/>
      <c r="C69" s="165"/>
      <c r="D69" s="165"/>
      <c r="E69" s="165" t="s">
        <v>79</v>
      </c>
      <c r="F69" s="179" t="s">
        <v>80</v>
      </c>
      <c r="G69" s="174">
        <f>'Budget Alternative Form'!H69</f>
        <v>148800</v>
      </c>
      <c r="H69" s="175">
        <f>'Budget Alternative Form'!I69</f>
        <v>0</v>
      </c>
      <c r="I69" s="176">
        <f t="shared" si="21"/>
        <v>148800</v>
      </c>
      <c r="J69" s="177">
        <v>148800</v>
      </c>
      <c r="K69" s="177">
        <v>148800</v>
      </c>
      <c r="L69" s="31"/>
      <c r="M69" s="2"/>
      <c r="N69" s="2"/>
      <c r="O69" s="2"/>
      <c r="P69" s="2"/>
      <c r="Q69" s="2"/>
      <c r="R69" s="2"/>
      <c r="S69" s="2"/>
      <c r="T69" s="2"/>
    </row>
    <row r="70" spans="2:20" ht="12.75" customHeight="1">
      <c r="B70" s="190"/>
      <c r="C70" s="165"/>
      <c r="D70" s="165"/>
      <c r="E70" s="165" t="s">
        <v>81</v>
      </c>
      <c r="F70" s="179" t="s">
        <v>82</v>
      </c>
      <c r="G70" s="174">
        <f>'Budget Alternative Form'!H70</f>
        <v>16614</v>
      </c>
      <c r="H70" s="175">
        <f>'Budget Alternative Form'!I70</f>
        <v>0</v>
      </c>
      <c r="I70" s="176">
        <f t="shared" si="21"/>
        <v>16614</v>
      </c>
      <c r="J70" s="177">
        <v>16867</v>
      </c>
      <c r="K70" s="177">
        <v>17126</v>
      </c>
      <c r="L70" s="31"/>
      <c r="M70" s="2"/>
      <c r="N70" s="2"/>
      <c r="O70" s="2"/>
      <c r="P70" s="2"/>
      <c r="Q70" s="2"/>
      <c r="R70" s="2"/>
      <c r="S70" s="2"/>
      <c r="T70" s="2"/>
    </row>
    <row r="71" spans="2:20" ht="12.75" customHeight="1">
      <c r="B71" s="190"/>
      <c r="C71" s="165"/>
      <c r="D71" s="165"/>
      <c r="E71" s="165" t="s">
        <v>83</v>
      </c>
      <c r="F71" s="179" t="s">
        <v>84</v>
      </c>
      <c r="G71" s="174">
        <f>'Budget Alternative Form'!H71</f>
        <v>22862</v>
      </c>
      <c r="H71" s="175">
        <f>'Budget Alternative Form'!I71</f>
        <v>0</v>
      </c>
      <c r="I71" s="176">
        <f t="shared" si="21"/>
        <v>22862</v>
      </c>
      <c r="J71" s="177">
        <v>23434</v>
      </c>
      <c r="K71" s="177">
        <v>24020</v>
      </c>
      <c r="L71" s="31"/>
      <c r="M71" s="2"/>
      <c r="N71" s="2"/>
      <c r="O71" s="2"/>
      <c r="P71" s="2"/>
      <c r="Q71" s="2"/>
      <c r="R71" s="2"/>
      <c r="S71" s="2"/>
      <c r="T71" s="2"/>
    </row>
    <row r="72" spans="2:20" ht="12.75" customHeight="1">
      <c r="B72" s="190"/>
      <c r="C72" s="165"/>
      <c r="D72" s="165"/>
      <c r="E72" s="165" t="s">
        <v>85</v>
      </c>
      <c r="F72" s="179" t="s">
        <v>86</v>
      </c>
      <c r="G72" s="174">
        <f>'Budget Alternative Form'!H72</f>
        <v>0</v>
      </c>
      <c r="H72" s="175">
        <f>'Budget Alternative Form'!I72</f>
        <v>0</v>
      </c>
      <c r="I72" s="176">
        <f t="shared" si="21"/>
        <v>0</v>
      </c>
      <c r="J72" s="177"/>
      <c r="K72" s="177"/>
      <c r="L72" s="31"/>
      <c r="M72" s="2"/>
      <c r="N72" s="2"/>
      <c r="O72" s="2"/>
      <c r="P72" s="2"/>
      <c r="Q72" s="2"/>
      <c r="R72" s="2"/>
      <c r="S72" s="2"/>
      <c r="T72" s="2"/>
    </row>
    <row r="73" spans="2:20" ht="12.75" customHeight="1">
      <c r="B73" s="190"/>
      <c r="C73" s="165"/>
      <c r="D73" s="165"/>
      <c r="E73" s="165" t="s">
        <v>87</v>
      </c>
      <c r="F73" s="181" t="s">
        <v>88</v>
      </c>
      <c r="G73" s="174">
        <f>'Budget Alternative Form'!H73</f>
        <v>0</v>
      </c>
      <c r="H73" s="175">
        <f>'Budget Alternative Form'!I73</f>
        <v>0</v>
      </c>
      <c r="I73" s="176">
        <f t="shared" si="21"/>
        <v>0</v>
      </c>
      <c r="J73" s="177"/>
      <c r="K73" s="177"/>
      <c r="L73" s="31"/>
      <c r="M73" s="2"/>
      <c r="N73" s="2"/>
      <c r="O73" s="2"/>
      <c r="P73" s="2"/>
      <c r="Q73" s="2"/>
      <c r="R73" s="2"/>
      <c r="S73" s="2"/>
      <c r="T73" s="2"/>
    </row>
    <row r="74" spans="2:20" ht="12.75" customHeight="1">
      <c r="B74" s="190"/>
      <c r="C74" s="165"/>
      <c r="D74" s="165"/>
      <c r="E74" s="165" t="s">
        <v>89</v>
      </c>
      <c r="F74" s="181" t="s">
        <v>90</v>
      </c>
      <c r="G74" s="174">
        <f>'Budget Alternative Form'!H74</f>
        <v>0</v>
      </c>
      <c r="H74" s="175">
        <f>'Budget Alternative Form'!I74</f>
        <v>0</v>
      </c>
      <c r="I74" s="176">
        <f t="shared" si="21"/>
        <v>0</v>
      </c>
      <c r="J74" s="177"/>
      <c r="K74" s="177"/>
      <c r="L74" s="31"/>
      <c r="M74" s="2"/>
      <c r="N74" s="2"/>
      <c r="O74" s="2"/>
      <c r="P74" s="2"/>
      <c r="Q74" s="2"/>
      <c r="R74" s="2"/>
      <c r="S74" s="2"/>
      <c r="T74" s="2"/>
    </row>
    <row r="75" spans="2:20" ht="12.75" customHeight="1">
      <c r="B75" s="190"/>
      <c r="C75" s="165"/>
      <c r="D75" s="165"/>
      <c r="E75" s="165" t="s">
        <v>91</v>
      </c>
      <c r="F75" s="179" t="s">
        <v>92</v>
      </c>
      <c r="G75" s="174">
        <f>'Budget Alternative Form'!H75</f>
        <v>15241</v>
      </c>
      <c r="H75" s="175">
        <f>'Budget Alternative Form'!I75</f>
        <v>0</v>
      </c>
      <c r="I75" s="176">
        <f t="shared" si="21"/>
        <v>15241</v>
      </c>
      <c r="J75" s="177">
        <v>15623</v>
      </c>
      <c r="K75" s="177">
        <v>16013</v>
      </c>
      <c r="L75" s="31"/>
      <c r="M75" s="2"/>
      <c r="N75" s="2"/>
      <c r="O75" s="2"/>
      <c r="P75" s="2"/>
      <c r="Q75" s="2"/>
      <c r="R75" s="2"/>
      <c r="S75" s="2"/>
      <c r="T75" s="2"/>
    </row>
    <row r="76" spans="2:20" ht="12.75" customHeight="1">
      <c r="B76" s="190"/>
      <c r="C76" s="165"/>
      <c r="D76" s="165"/>
      <c r="E76" s="165" t="s">
        <v>93</v>
      </c>
      <c r="F76" s="181" t="s">
        <v>24</v>
      </c>
      <c r="G76" s="182">
        <f t="shared" ref="G76:H76" si="22">SUM(G66:G75)</f>
        <v>261816</v>
      </c>
      <c r="H76" s="183">
        <f t="shared" si="22"/>
        <v>0</v>
      </c>
      <c r="I76" s="184">
        <f t="shared" si="21"/>
        <v>261816</v>
      </c>
      <c r="J76" s="185">
        <f t="shared" ref="J76:K76" si="23">SUM(J66:J75)</f>
        <v>264480</v>
      </c>
      <c r="K76" s="185">
        <f t="shared" si="23"/>
        <v>267209</v>
      </c>
      <c r="L76" s="31"/>
      <c r="M76" s="2"/>
      <c r="N76" s="2"/>
      <c r="O76" s="2"/>
      <c r="P76" s="2"/>
      <c r="Q76" s="2"/>
      <c r="R76" s="2"/>
      <c r="S76" s="2"/>
      <c r="T76" s="2"/>
    </row>
    <row r="77" spans="2:20" ht="12.75" customHeight="1">
      <c r="B77" s="190"/>
      <c r="C77" s="165"/>
      <c r="D77" s="165"/>
      <c r="E77" s="165"/>
      <c r="F77" s="171" t="s">
        <v>24</v>
      </c>
      <c r="G77" s="167"/>
      <c r="H77" s="186"/>
      <c r="I77" s="187"/>
      <c r="J77" s="188"/>
      <c r="K77" s="188"/>
      <c r="L77" s="31"/>
      <c r="M77" s="2"/>
      <c r="N77" s="2"/>
      <c r="O77" s="2"/>
      <c r="P77" s="2"/>
      <c r="Q77" s="2"/>
      <c r="R77" s="2"/>
      <c r="S77" s="2"/>
      <c r="T77" s="2"/>
    </row>
    <row r="78" spans="2:20" ht="12.75" customHeight="1">
      <c r="B78" s="190"/>
      <c r="C78" s="19" t="s">
        <v>50</v>
      </c>
      <c r="D78" s="146" t="s">
        <v>94</v>
      </c>
      <c r="E78" s="146"/>
      <c r="F78" s="171" t="s">
        <v>24</v>
      </c>
      <c r="G78" s="172"/>
      <c r="H78" s="189"/>
      <c r="I78" s="169"/>
      <c r="J78" s="170"/>
      <c r="K78" s="170"/>
      <c r="L78" s="31"/>
      <c r="M78" s="2"/>
      <c r="N78" s="2"/>
      <c r="O78" s="2"/>
      <c r="P78" s="2"/>
      <c r="Q78" s="2"/>
      <c r="R78" s="2"/>
      <c r="S78" s="2"/>
      <c r="T78" s="2"/>
    </row>
    <row r="79" spans="2:20" ht="12.75" customHeight="1">
      <c r="B79" s="190"/>
      <c r="C79" s="19"/>
      <c r="D79" s="146"/>
      <c r="E79" s="146" t="s">
        <v>95</v>
      </c>
      <c r="F79" s="173">
        <v>4100</v>
      </c>
      <c r="G79" s="174">
        <f>'Budget Alternative Form'!H79</f>
        <v>340680</v>
      </c>
      <c r="H79" s="175">
        <f>'Budget Alternative Form'!I79</f>
        <v>0</v>
      </c>
      <c r="I79" s="176">
        <f t="shared" ref="I79:I84" si="24">G79+H79</f>
        <v>340680</v>
      </c>
      <c r="J79" s="177">
        <v>364194</v>
      </c>
      <c r="K79" s="177">
        <v>367777</v>
      </c>
      <c r="L79" s="31"/>
      <c r="M79" s="2"/>
      <c r="N79" s="2"/>
      <c r="O79" s="2"/>
      <c r="P79" s="2"/>
      <c r="Q79" s="2"/>
      <c r="R79" s="2"/>
      <c r="S79" s="2"/>
      <c r="T79" s="2"/>
    </row>
    <row r="80" spans="2:20" ht="12.75" customHeight="1">
      <c r="B80" s="190"/>
      <c r="C80" s="19"/>
      <c r="D80" s="146"/>
      <c r="E80" s="165" t="s">
        <v>96</v>
      </c>
      <c r="F80" s="179">
        <v>4200</v>
      </c>
      <c r="G80" s="174">
        <f>'Budget Alternative Form'!H80</f>
        <v>21937</v>
      </c>
      <c r="H80" s="175">
        <f>'Budget Alternative Form'!I80</f>
        <v>8063</v>
      </c>
      <c r="I80" s="176">
        <f t="shared" si="24"/>
        <v>30000</v>
      </c>
      <c r="J80" s="177">
        <v>30600</v>
      </c>
      <c r="K80" s="177">
        <v>30600</v>
      </c>
      <c r="L80" s="31"/>
      <c r="M80" s="2"/>
      <c r="N80" s="2"/>
      <c r="O80" s="2"/>
      <c r="P80" s="2"/>
      <c r="Q80" s="2"/>
      <c r="R80" s="2"/>
      <c r="S80" s="2"/>
      <c r="T80" s="2"/>
    </row>
    <row r="81" spans="2:20" ht="12.75" customHeight="1">
      <c r="B81" s="190"/>
      <c r="C81" s="19"/>
      <c r="D81" s="146"/>
      <c r="E81" s="146" t="s">
        <v>97</v>
      </c>
      <c r="F81" s="179">
        <v>4300</v>
      </c>
      <c r="G81" s="174">
        <f>'Budget Alternative Form'!H81</f>
        <v>60000</v>
      </c>
      <c r="H81" s="175">
        <f>'Budget Alternative Form'!I81</f>
        <v>0</v>
      </c>
      <c r="I81" s="176">
        <f t="shared" si="24"/>
        <v>60000</v>
      </c>
      <c r="J81" s="177">
        <v>61200</v>
      </c>
      <c r="K81" s="177">
        <v>61200</v>
      </c>
      <c r="L81" s="31"/>
      <c r="M81" s="2"/>
      <c r="N81" s="2"/>
      <c r="O81" s="2"/>
      <c r="P81" s="2"/>
      <c r="Q81" s="2"/>
      <c r="R81" s="2"/>
      <c r="S81" s="2"/>
      <c r="T81" s="2"/>
    </row>
    <row r="82" spans="2:20" ht="12.75" customHeight="1">
      <c r="B82" s="190"/>
      <c r="C82" s="19"/>
      <c r="D82" s="146"/>
      <c r="E82" s="146" t="s">
        <v>98</v>
      </c>
      <c r="F82" s="181">
        <v>4400</v>
      </c>
      <c r="G82" s="174">
        <f>'Budget Alternative Form'!H82</f>
        <v>36000</v>
      </c>
      <c r="H82" s="175">
        <f>'Budget Alternative Form'!I82</f>
        <v>0</v>
      </c>
      <c r="I82" s="176">
        <f t="shared" si="24"/>
        <v>36000</v>
      </c>
      <c r="J82" s="177">
        <v>36720</v>
      </c>
      <c r="K82" s="177">
        <v>36720</v>
      </c>
      <c r="L82" s="31"/>
      <c r="M82" s="2"/>
      <c r="N82" s="2"/>
      <c r="O82" s="2"/>
      <c r="P82" s="2"/>
      <c r="Q82" s="2"/>
      <c r="R82" s="2"/>
      <c r="S82" s="2"/>
      <c r="T82" s="2"/>
    </row>
    <row r="83" spans="2:20" ht="12.75" customHeight="1">
      <c r="B83" s="190"/>
      <c r="C83" s="19"/>
      <c r="D83" s="146"/>
      <c r="E83" s="146" t="s">
        <v>99</v>
      </c>
      <c r="F83" s="179">
        <v>4700</v>
      </c>
      <c r="G83" s="174">
        <f>'Budget Alternative Form'!H83</f>
        <v>0</v>
      </c>
      <c r="H83" s="175">
        <f>'Budget Alternative Form'!I83</f>
        <v>0</v>
      </c>
      <c r="I83" s="176">
        <f t="shared" si="24"/>
        <v>0</v>
      </c>
      <c r="J83" s="177"/>
      <c r="K83" s="177"/>
      <c r="L83" s="31"/>
      <c r="M83" s="2"/>
      <c r="N83" s="2"/>
      <c r="O83" s="2"/>
      <c r="P83" s="2"/>
      <c r="Q83" s="2"/>
      <c r="R83" s="2"/>
      <c r="S83" s="2"/>
      <c r="T83" s="2"/>
    </row>
    <row r="84" spans="2:20" ht="12.75" customHeight="1">
      <c r="B84" s="190"/>
      <c r="C84" s="19"/>
      <c r="D84" s="146"/>
      <c r="E84" s="146" t="s">
        <v>100</v>
      </c>
      <c r="F84" s="181" t="s">
        <v>24</v>
      </c>
      <c r="G84" s="182">
        <f t="shared" ref="G84:H84" si="25">SUM(G79:G83)</f>
        <v>458617</v>
      </c>
      <c r="H84" s="183">
        <f t="shared" si="25"/>
        <v>8063</v>
      </c>
      <c r="I84" s="184">
        <f t="shared" si="24"/>
        <v>466680</v>
      </c>
      <c r="J84" s="185">
        <f t="shared" ref="J84:K84" si="26">SUM(J79:J83)</f>
        <v>492714</v>
      </c>
      <c r="K84" s="185">
        <f t="shared" si="26"/>
        <v>496297</v>
      </c>
      <c r="L84" s="31"/>
      <c r="M84" s="2"/>
      <c r="N84" s="2"/>
      <c r="O84" s="2"/>
      <c r="P84" s="2"/>
      <c r="Q84" s="2"/>
      <c r="R84" s="2"/>
      <c r="S84" s="2"/>
      <c r="T84" s="2"/>
    </row>
    <row r="85" spans="2:20" ht="12.75" customHeight="1">
      <c r="B85" s="190"/>
      <c r="C85" s="164"/>
      <c r="D85" s="165"/>
      <c r="E85" s="165"/>
      <c r="F85" s="171" t="s">
        <v>24</v>
      </c>
      <c r="G85" s="167"/>
      <c r="H85" s="186"/>
      <c r="I85" s="187"/>
      <c r="J85" s="188"/>
      <c r="K85" s="188"/>
      <c r="L85" s="31"/>
      <c r="M85" s="2"/>
      <c r="N85" s="2"/>
      <c r="O85" s="2"/>
      <c r="P85" s="2"/>
      <c r="Q85" s="2"/>
      <c r="R85" s="2"/>
      <c r="S85" s="2"/>
      <c r="T85" s="2"/>
    </row>
    <row r="86" spans="2:20" ht="12.75" customHeight="1">
      <c r="B86" s="190"/>
      <c r="C86" s="164" t="s">
        <v>55</v>
      </c>
      <c r="D86" s="165" t="s">
        <v>101</v>
      </c>
      <c r="E86" s="165"/>
      <c r="F86" s="171" t="s">
        <v>24</v>
      </c>
      <c r="G86" s="172"/>
      <c r="H86" s="189"/>
      <c r="I86" s="169"/>
      <c r="J86" s="170"/>
      <c r="K86" s="170"/>
      <c r="L86" s="31"/>
      <c r="M86" s="2"/>
      <c r="N86" s="2"/>
      <c r="O86" s="2"/>
      <c r="P86" s="2"/>
      <c r="Q86" s="2"/>
      <c r="R86" s="2"/>
      <c r="S86" s="2"/>
      <c r="T86" s="2"/>
    </row>
    <row r="87" spans="2:20" ht="12.75" customHeight="1">
      <c r="B87" s="190"/>
      <c r="C87" s="164"/>
      <c r="D87" s="165"/>
      <c r="E87" s="165" t="s">
        <v>102</v>
      </c>
      <c r="F87" s="207">
        <v>5100</v>
      </c>
      <c r="G87" s="174">
        <f>'Budget Alternative Form'!H87</f>
        <v>0</v>
      </c>
      <c r="H87" s="175">
        <f>'Budget Alternative Form'!I87</f>
        <v>0</v>
      </c>
      <c r="I87" s="176">
        <f t="shared" ref="I87:I95" si="27">G87+H87</f>
        <v>0</v>
      </c>
      <c r="J87" s="177"/>
      <c r="K87" s="177"/>
      <c r="L87" s="31"/>
      <c r="M87" s="2"/>
      <c r="N87" s="2"/>
      <c r="O87" s="2"/>
      <c r="P87" s="2"/>
      <c r="Q87" s="2"/>
      <c r="R87" s="2"/>
      <c r="S87" s="2"/>
      <c r="T87" s="2"/>
    </row>
    <row r="88" spans="2:20" ht="12.75" customHeight="1">
      <c r="B88" s="190"/>
      <c r="C88" s="164"/>
      <c r="D88" s="165"/>
      <c r="E88" s="165" t="s">
        <v>103</v>
      </c>
      <c r="F88" s="173">
        <v>5200</v>
      </c>
      <c r="G88" s="174">
        <f>'Budget Alternative Form'!H88</f>
        <v>10000</v>
      </c>
      <c r="H88" s="175">
        <f>'Budget Alternative Form'!I88</f>
        <v>0</v>
      </c>
      <c r="I88" s="176">
        <f t="shared" si="27"/>
        <v>10000</v>
      </c>
      <c r="J88" s="177">
        <v>10200</v>
      </c>
      <c r="K88" s="177">
        <v>10404</v>
      </c>
      <c r="L88" s="31"/>
      <c r="M88" s="2"/>
      <c r="N88" s="2"/>
      <c r="O88" s="2"/>
      <c r="P88" s="2"/>
      <c r="Q88" s="2"/>
      <c r="R88" s="2"/>
      <c r="S88" s="2"/>
      <c r="T88" s="2"/>
    </row>
    <row r="89" spans="2:20" ht="12.75" customHeight="1">
      <c r="B89" s="190"/>
      <c r="C89" s="164"/>
      <c r="D89" s="165"/>
      <c r="E89" s="165" t="s">
        <v>104</v>
      </c>
      <c r="F89" s="179">
        <v>5300</v>
      </c>
      <c r="G89" s="174">
        <f>'Budget Alternative Form'!H89</f>
        <v>1200</v>
      </c>
      <c r="H89" s="175">
        <f>'Budget Alternative Form'!I89</f>
        <v>0</v>
      </c>
      <c r="I89" s="176">
        <f t="shared" si="27"/>
        <v>1200</v>
      </c>
      <c r="J89" s="177">
        <v>1224</v>
      </c>
      <c r="K89" s="177">
        <v>1224</v>
      </c>
      <c r="L89" s="31"/>
      <c r="M89" s="2"/>
      <c r="N89" s="2"/>
      <c r="O89" s="2"/>
      <c r="P89" s="2"/>
      <c r="Q89" s="2"/>
      <c r="R89" s="2"/>
      <c r="S89" s="2"/>
      <c r="T89" s="2"/>
    </row>
    <row r="90" spans="2:20" ht="12.75" customHeight="1">
      <c r="B90" s="190"/>
      <c r="C90" s="164"/>
      <c r="D90" s="165"/>
      <c r="E90" s="165" t="s">
        <v>105</v>
      </c>
      <c r="F90" s="179" t="s">
        <v>106</v>
      </c>
      <c r="G90" s="174">
        <f>'Budget Alternative Form'!H90</f>
        <v>8400</v>
      </c>
      <c r="H90" s="175">
        <f>'Budget Alternative Form'!I90</f>
        <v>0</v>
      </c>
      <c r="I90" s="176">
        <f t="shared" si="27"/>
        <v>8400</v>
      </c>
      <c r="J90" s="177">
        <v>8568</v>
      </c>
      <c r="K90" s="177">
        <v>8568</v>
      </c>
      <c r="L90" s="31"/>
      <c r="M90" s="2"/>
      <c r="N90" s="2"/>
      <c r="O90" s="2"/>
      <c r="P90" s="2"/>
      <c r="Q90" s="2"/>
      <c r="R90" s="2"/>
      <c r="S90" s="2"/>
      <c r="T90" s="2"/>
    </row>
    <row r="91" spans="2:20" ht="12.75" customHeight="1">
      <c r="B91" s="190"/>
      <c r="C91" s="164"/>
      <c r="D91" s="165"/>
      <c r="E91" s="165" t="s">
        <v>107</v>
      </c>
      <c r="F91" s="179">
        <v>5500</v>
      </c>
      <c r="G91" s="174">
        <f>'Budget Alternative Form'!H91</f>
        <v>11500</v>
      </c>
      <c r="H91" s="175">
        <f>'Budget Alternative Form'!I91</f>
        <v>0</v>
      </c>
      <c r="I91" s="176">
        <f t="shared" si="27"/>
        <v>11500</v>
      </c>
      <c r="J91" s="177">
        <v>11730</v>
      </c>
      <c r="K91" s="177">
        <v>11965</v>
      </c>
      <c r="L91" s="31"/>
      <c r="M91" s="2"/>
      <c r="N91" s="2"/>
      <c r="O91" s="2"/>
      <c r="P91" s="2"/>
      <c r="Q91" s="2"/>
      <c r="R91" s="2"/>
      <c r="S91" s="2"/>
      <c r="T91" s="2"/>
    </row>
    <row r="92" spans="2:20" ht="12.75" customHeight="1">
      <c r="B92" s="190"/>
      <c r="C92" s="164"/>
      <c r="D92" s="165"/>
      <c r="E92" s="165" t="s">
        <v>108</v>
      </c>
      <c r="F92" s="179">
        <v>5600</v>
      </c>
      <c r="G92" s="174">
        <f>'Budget Alternative Form'!H92</f>
        <v>169736</v>
      </c>
      <c r="H92" s="175">
        <f>'Budget Alternative Form'!I92</f>
        <v>0</v>
      </c>
      <c r="I92" s="176">
        <f t="shared" si="27"/>
        <v>169736</v>
      </c>
      <c r="J92" s="177">
        <v>173131</v>
      </c>
      <c r="K92" s="177">
        <v>176593</v>
      </c>
      <c r="L92" s="31"/>
      <c r="M92" s="2"/>
      <c r="N92" s="2"/>
      <c r="O92" s="2"/>
      <c r="P92" s="2"/>
      <c r="Q92" s="2"/>
      <c r="R92" s="2"/>
      <c r="S92" s="2"/>
      <c r="T92" s="2"/>
    </row>
    <row r="93" spans="2:20" ht="12.75" customHeight="1">
      <c r="B93" s="190"/>
      <c r="C93" s="165"/>
      <c r="D93" s="165"/>
      <c r="E93" s="165" t="s">
        <v>201</v>
      </c>
      <c r="F93" s="181">
        <v>5800</v>
      </c>
      <c r="G93" s="174">
        <f>'Budget Alternative Form'!H93</f>
        <v>172424</v>
      </c>
      <c r="H93" s="175">
        <f>'Budget Alternative Form'!I93</f>
        <v>138240</v>
      </c>
      <c r="I93" s="176">
        <f t="shared" si="27"/>
        <v>310664</v>
      </c>
      <c r="J93" s="177">
        <v>317670</v>
      </c>
      <c r="K93" s="177">
        <v>319549</v>
      </c>
      <c r="L93" s="31"/>
      <c r="M93" s="2"/>
      <c r="N93" s="2"/>
      <c r="O93" s="2"/>
      <c r="P93" s="2"/>
      <c r="Q93" s="2"/>
      <c r="R93" s="2"/>
      <c r="S93" s="2"/>
      <c r="T93" s="2"/>
    </row>
    <row r="94" spans="2:20" ht="12.75" customHeight="1">
      <c r="B94" s="190"/>
      <c r="C94" s="165"/>
      <c r="D94" s="165"/>
      <c r="E94" s="165" t="s">
        <v>110</v>
      </c>
      <c r="F94" s="179">
        <v>5900</v>
      </c>
      <c r="G94" s="174">
        <f>'Budget Alternative Form'!H94</f>
        <v>3000</v>
      </c>
      <c r="H94" s="175">
        <f>'Budget Alternative Form'!I94</f>
        <v>0</v>
      </c>
      <c r="I94" s="176">
        <f t="shared" si="27"/>
        <v>3000</v>
      </c>
      <c r="J94" s="177">
        <v>3060</v>
      </c>
      <c r="K94" s="177">
        <v>3121</v>
      </c>
      <c r="L94" s="31"/>
      <c r="M94" s="2"/>
      <c r="N94" s="2"/>
      <c r="O94" s="2"/>
      <c r="P94" s="2"/>
      <c r="Q94" s="2"/>
      <c r="R94" s="2"/>
      <c r="S94" s="2"/>
      <c r="T94" s="2"/>
    </row>
    <row r="95" spans="2:20" ht="12.75" customHeight="1">
      <c r="B95" s="190"/>
      <c r="C95" s="165"/>
      <c r="D95" s="165"/>
      <c r="E95" s="165" t="s">
        <v>111</v>
      </c>
      <c r="F95" s="181" t="s">
        <v>24</v>
      </c>
      <c r="G95" s="182">
        <f t="shared" ref="G95:H95" si="28">SUM(G87:G94)</f>
        <v>376260</v>
      </c>
      <c r="H95" s="183">
        <f t="shared" si="28"/>
        <v>138240</v>
      </c>
      <c r="I95" s="184">
        <f t="shared" si="27"/>
        <v>514500</v>
      </c>
      <c r="J95" s="185">
        <f t="shared" ref="J95:K95" si="29">SUM(J87:J94)</f>
        <v>525583</v>
      </c>
      <c r="K95" s="185">
        <f t="shared" si="29"/>
        <v>531424</v>
      </c>
      <c r="L95" s="31"/>
      <c r="M95" s="2"/>
      <c r="N95" s="2"/>
      <c r="O95" s="2"/>
      <c r="P95" s="2"/>
      <c r="Q95" s="2"/>
      <c r="R95" s="2"/>
      <c r="S95" s="2"/>
      <c r="T95" s="2"/>
    </row>
    <row r="96" spans="2:20" ht="12.75" customHeight="1">
      <c r="B96" s="190"/>
      <c r="C96" s="165"/>
      <c r="D96" s="165" t="s">
        <v>24</v>
      </c>
      <c r="E96" s="165"/>
      <c r="F96" s="171" t="s">
        <v>24</v>
      </c>
      <c r="G96" s="167"/>
      <c r="H96" s="186"/>
      <c r="I96" s="187"/>
      <c r="J96" s="188"/>
      <c r="K96" s="188"/>
      <c r="L96" s="31"/>
      <c r="M96" s="2"/>
      <c r="N96" s="2"/>
      <c r="O96" s="2"/>
      <c r="P96" s="2"/>
      <c r="Q96" s="2"/>
      <c r="R96" s="2"/>
      <c r="S96" s="2"/>
      <c r="T96" s="2"/>
    </row>
    <row r="97" spans="2:20" ht="12.75" customHeight="1">
      <c r="B97" s="190"/>
      <c r="C97" s="164" t="s">
        <v>113</v>
      </c>
      <c r="D97" s="13" t="s">
        <v>202</v>
      </c>
      <c r="E97" s="165"/>
      <c r="F97" s="171" t="s">
        <v>24</v>
      </c>
      <c r="G97" s="172"/>
      <c r="H97" s="189"/>
      <c r="I97" s="169"/>
      <c r="J97" s="170"/>
      <c r="K97" s="170"/>
      <c r="L97" s="31"/>
      <c r="M97" s="2"/>
      <c r="N97" s="2"/>
      <c r="O97" s="2"/>
      <c r="P97" s="2"/>
      <c r="Q97" s="2"/>
      <c r="R97" s="2"/>
      <c r="S97" s="2"/>
      <c r="T97" s="2"/>
    </row>
    <row r="98" spans="2:20" ht="12.75" customHeight="1">
      <c r="B98" s="190"/>
      <c r="C98" s="164"/>
      <c r="D98" s="165"/>
      <c r="E98" s="165" t="s">
        <v>115</v>
      </c>
      <c r="F98" s="173" t="s">
        <v>116</v>
      </c>
      <c r="G98" s="174">
        <f>'Budget Alternative Form'!H98</f>
        <v>0</v>
      </c>
      <c r="H98" s="175">
        <f>'Budget Alternative Form'!I98</f>
        <v>0</v>
      </c>
      <c r="I98" s="176">
        <f t="shared" ref="I98:I99" si="30">G98+H98</f>
        <v>0</v>
      </c>
      <c r="J98" s="177"/>
      <c r="K98" s="177"/>
      <c r="L98" s="31"/>
      <c r="M98" s="2"/>
      <c r="N98" s="2"/>
      <c r="O98" s="2"/>
      <c r="P98" s="2"/>
      <c r="Q98" s="2"/>
      <c r="R98" s="2"/>
      <c r="S98" s="2"/>
      <c r="T98" s="2"/>
    </row>
    <row r="99" spans="2:20" ht="12.75" customHeight="1">
      <c r="B99" s="190"/>
      <c r="C99" s="164"/>
      <c r="D99" s="165"/>
      <c r="E99" s="165" t="s">
        <v>117</v>
      </c>
      <c r="F99" s="179">
        <v>6200</v>
      </c>
      <c r="G99" s="174">
        <f>'Budget Alternative Form'!H99</f>
        <v>0</v>
      </c>
      <c r="H99" s="175">
        <f>'Budget Alternative Form'!I99</f>
        <v>0</v>
      </c>
      <c r="I99" s="176">
        <f t="shared" si="30"/>
        <v>0</v>
      </c>
      <c r="J99" s="177"/>
      <c r="K99" s="177"/>
      <c r="L99" s="31"/>
      <c r="M99" s="2"/>
      <c r="N99" s="2"/>
      <c r="O99" s="2"/>
      <c r="P99" s="2"/>
      <c r="Q99" s="2"/>
      <c r="R99" s="2"/>
      <c r="S99" s="2"/>
      <c r="T99" s="2"/>
    </row>
    <row r="100" spans="2:20" ht="12.75" customHeight="1">
      <c r="B100" s="190"/>
      <c r="C100" s="164"/>
      <c r="D100" s="165"/>
      <c r="E100" s="165" t="s">
        <v>118</v>
      </c>
      <c r="F100" s="181" t="s">
        <v>24</v>
      </c>
      <c r="G100" s="208"/>
      <c r="H100" s="209"/>
      <c r="I100" s="210"/>
      <c r="J100" s="211"/>
      <c r="K100" s="211"/>
      <c r="L100" s="31"/>
      <c r="M100" s="2"/>
      <c r="N100" s="2"/>
      <c r="O100" s="2"/>
      <c r="P100" s="2"/>
      <c r="Q100" s="2"/>
      <c r="R100" s="2"/>
      <c r="S100" s="2"/>
      <c r="T100" s="2"/>
    </row>
    <row r="101" spans="2:20" ht="12.75" customHeight="1">
      <c r="B101" s="190"/>
      <c r="C101" s="164"/>
      <c r="D101" s="165"/>
      <c r="E101" s="165" t="s">
        <v>119</v>
      </c>
      <c r="F101" s="173">
        <v>6300</v>
      </c>
      <c r="G101" s="174">
        <f>'Budget Alternative Form'!H101</f>
        <v>0</v>
      </c>
      <c r="H101" s="175">
        <f>'Budget Alternative Form'!I101</f>
        <v>0</v>
      </c>
      <c r="I101" s="176">
        <f t="shared" ref="I101:I105" si="31">G101+H101</f>
        <v>0</v>
      </c>
      <c r="J101" s="177"/>
      <c r="K101" s="177"/>
      <c r="L101" s="31"/>
      <c r="M101" s="2"/>
      <c r="N101" s="2"/>
      <c r="O101" s="2"/>
      <c r="P101" s="2"/>
      <c r="Q101" s="2"/>
      <c r="R101" s="2"/>
      <c r="S101" s="2"/>
      <c r="T101" s="2"/>
    </row>
    <row r="102" spans="2:20" ht="12.75" customHeight="1">
      <c r="B102" s="190"/>
      <c r="C102" s="164"/>
      <c r="D102" s="165"/>
      <c r="E102" s="165" t="s">
        <v>120</v>
      </c>
      <c r="F102" s="179">
        <v>6400</v>
      </c>
      <c r="G102" s="174">
        <f>'Budget Alternative Form'!H102</f>
        <v>0</v>
      </c>
      <c r="H102" s="175">
        <f>'Budget Alternative Form'!I102</f>
        <v>0</v>
      </c>
      <c r="I102" s="176">
        <f t="shared" si="31"/>
        <v>0</v>
      </c>
      <c r="J102" s="177"/>
      <c r="K102" s="177"/>
      <c r="L102" s="31"/>
      <c r="M102" s="2"/>
      <c r="N102" s="2"/>
      <c r="O102" s="2"/>
      <c r="P102" s="2"/>
      <c r="Q102" s="2"/>
      <c r="R102" s="2"/>
      <c r="S102" s="2"/>
      <c r="T102" s="2"/>
    </row>
    <row r="103" spans="2:20" ht="12.75" customHeight="1">
      <c r="B103" s="190"/>
      <c r="C103" s="164"/>
      <c r="D103" s="165"/>
      <c r="E103" s="165" t="s">
        <v>121</v>
      </c>
      <c r="F103" s="181">
        <v>6500</v>
      </c>
      <c r="G103" s="174">
        <f>'Budget Alternative Form'!H103</f>
        <v>0</v>
      </c>
      <c r="H103" s="175">
        <f>'Budget Alternative Form'!I103</f>
        <v>0</v>
      </c>
      <c r="I103" s="176">
        <f t="shared" si="31"/>
        <v>0</v>
      </c>
      <c r="J103" s="177"/>
      <c r="K103" s="177"/>
      <c r="L103" s="31"/>
      <c r="M103" s="2"/>
      <c r="N103" s="2"/>
      <c r="O103" s="2"/>
      <c r="P103" s="2"/>
      <c r="Q103" s="2"/>
      <c r="R103" s="2"/>
      <c r="S103" s="2"/>
      <c r="T103" s="2"/>
    </row>
    <row r="104" spans="2:20" ht="12.75" customHeight="1">
      <c r="B104" s="190"/>
      <c r="C104" s="164"/>
      <c r="D104" s="165"/>
      <c r="E104" s="212" t="s">
        <v>203</v>
      </c>
      <c r="F104" s="213">
        <v>6900</v>
      </c>
      <c r="G104" s="174">
        <f>'Budget Alternative Form'!H104</f>
        <v>0</v>
      </c>
      <c r="H104" s="175">
        <f>'Budget Alternative Form'!I104</f>
        <v>0</v>
      </c>
      <c r="I104" s="176">
        <f t="shared" si="31"/>
        <v>0</v>
      </c>
      <c r="J104" s="177"/>
      <c r="K104" s="177"/>
      <c r="L104" s="31"/>
      <c r="M104" s="2"/>
      <c r="N104" s="2"/>
      <c r="O104" s="2"/>
      <c r="P104" s="2"/>
      <c r="Q104" s="2"/>
      <c r="R104" s="2"/>
      <c r="S104" s="2"/>
      <c r="T104" s="2"/>
    </row>
    <row r="105" spans="2:20" ht="12.75" customHeight="1">
      <c r="B105" s="190"/>
      <c r="C105" s="165"/>
      <c r="D105" s="165" t="s">
        <v>24</v>
      </c>
      <c r="E105" s="165" t="s">
        <v>123</v>
      </c>
      <c r="F105" s="181" t="s">
        <v>24</v>
      </c>
      <c r="G105" s="182">
        <f t="shared" ref="G105:H105" si="32">SUM(G98:G99)+SUM(G101:G104)</f>
        <v>0</v>
      </c>
      <c r="H105" s="183">
        <f t="shared" si="32"/>
        <v>0</v>
      </c>
      <c r="I105" s="184">
        <f t="shared" si="31"/>
        <v>0</v>
      </c>
      <c r="J105" s="185">
        <f t="shared" ref="J105:K105" si="33">SUM(J98:J99)+SUM(J101:J104)</f>
        <v>0</v>
      </c>
      <c r="K105" s="185">
        <f t="shared" si="33"/>
        <v>0</v>
      </c>
      <c r="L105" s="31"/>
      <c r="M105" s="2"/>
      <c r="N105" s="2"/>
      <c r="O105" s="2"/>
      <c r="P105" s="2"/>
      <c r="Q105" s="2"/>
      <c r="R105" s="2"/>
      <c r="S105" s="2"/>
      <c r="T105" s="2"/>
    </row>
    <row r="106" spans="2:20" ht="12.75" customHeight="1">
      <c r="B106" s="190"/>
      <c r="C106" s="165"/>
      <c r="D106" s="165"/>
      <c r="E106" s="165"/>
      <c r="F106" s="171" t="s">
        <v>24</v>
      </c>
      <c r="G106" s="167"/>
      <c r="H106" s="186"/>
      <c r="I106" s="187"/>
      <c r="J106" s="188"/>
      <c r="K106" s="188"/>
      <c r="L106" s="31"/>
      <c r="M106" s="2"/>
      <c r="N106" s="2"/>
      <c r="O106" s="2"/>
      <c r="P106" s="2"/>
      <c r="Q106" s="2"/>
      <c r="R106" s="2"/>
      <c r="S106" s="2"/>
      <c r="T106" s="2"/>
    </row>
    <row r="107" spans="2:20" ht="12.75" customHeight="1">
      <c r="B107" s="190"/>
      <c r="C107" s="164" t="s">
        <v>124</v>
      </c>
      <c r="D107" s="165" t="s">
        <v>125</v>
      </c>
      <c r="E107" s="165"/>
      <c r="F107" s="171" t="s">
        <v>24</v>
      </c>
      <c r="G107" s="172"/>
      <c r="H107" s="189"/>
      <c r="I107" s="169"/>
      <c r="J107" s="170"/>
      <c r="K107" s="170"/>
      <c r="L107" s="31"/>
      <c r="M107" s="2"/>
      <c r="N107" s="2"/>
      <c r="O107" s="2"/>
      <c r="P107" s="2"/>
      <c r="Q107" s="2"/>
      <c r="R107" s="2"/>
      <c r="S107" s="2"/>
      <c r="T107" s="2"/>
    </row>
    <row r="108" spans="2:20" ht="12.75" customHeight="1">
      <c r="B108" s="190"/>
      <c r="C108" s="164" t="s">
        <v>24</v>
      </c>
      <c r="D108" s="165"/>
      <c r="E108" s="165" t="s">
        <v>126</v>
      </c>
      <c r="F108" s="173" t="s">
        <v>127</v>
      </c>
      <c r="G108" s="174">
        <f>'Budget Alternative Form'!H108</f>
        <v>0</v>
      </c>
      <c r="H108" s="175">
        <f>'Budget Alternative Form'!I108</f>
        <v>0</v>
      </c>
      <c r="I108" s="176">
        <f t="shared" ref="I108:I112" si="34">G108+H108</f>
        <v>0</v>
      </c>
      <c r="J108" s="177"/>
      <c r="K108" s="177"/>
      <c r="L108" s="31"/>
      <c r="M108" s="2"/>
      <c r="N108" s="2"/>
      <c r="O108" s="2"/>
      <c r="P108" s="2"/>
      <c r="Q108" s="2"/>
      <c r="R108" s="2"/>
      <c r="S108" s="2"/>
      <c r="T108" s="2"/>
    </row>
    <row r="109" spans="2:20" ht="12.75" customHeight="1">
      <c r="B109" s="190"/>
      <c r="C109" s="164"/>
      <c r="D109" s="165"/>
      <c r="E109" s="165" t="s">
        <v>128</v>
      </c>
      <c r="F109" s="179" t="s">
        <v>129</v>
      </c>
      <c r="G109" s="174">
        <f>'Budget Alternative Form'!H109</f>
        <v>0</v>
      </c>
      <c r="H109" s="175">
        <f>'Budget Alternative Form'!I109</f>
        <v>0</v>
      </c>
      <c r="I109" s="176">
        <f t="shared" si="34"/>
        <v>0</v>
      </c>
      <c r="J109" s="177"/>
      <c r="K109" s="177"/>
      <c r="L109" s="31"/>
      <c r="M109" s="2"/>
      <c r="N109" s="2"/>
      <c r="O109" s="2"/>
      <c r="P109" s="2"/>
      <c r="Q109" s="2"/>
      <c r="R109" s="2"/>
      <c r="S109" s="2"/>
      <c r="T109" s="2"/>
    </row>
    <row r="110" spans="2:20" ht="12.75" customHeight="1">
      <c r="B110" s="190"/>
      <c r="C110" s="164"/>
      <c r="D110" s="165"/>
      <c r="E110" s="165" t="s">
        <v>130</v>
      </c>
      <c r="F110" s="173" t="s">
        <v>131</v>
      </c>
      <c r="G110" s="174">
        <f>'Budget Alternative Form'!H110</f>
        <v>0</v>
      </c>
      <c r="H110" s="175">
        <f>'Budget Alternative Form'!I110</f>
        <v>0</v>
      </c>
      <c r="I110" s="176">
        <f t="shared" si="34"/>
        <v>0</v>
      </c>
      <c r="J110" s="177"/>
      <c r="K110" s="177"/>
      <c r="L110" s="31"/>
      <c r="M110" s="2"/>
      <c r="N110" s="2"/>
      <c r="O110" s="2"/>
      <c r="P110" s="2"/>
      <c r="Q110" s="2"/>
      <c r="R110" s="2"/>
      <c r="S110" s="2"/>
      <c r="T110" s="2"/>
    </row>
    <row r="111" spans="2:20" ht="12.75" customHeight="1">
      <c r="B111" s="190"/>
      <c r="C111" s="164"/>
      <c r="D111" s="165"/>
      <c r="E111" s="165" t="s">
        <v>132</v>
      </c>
      <c r="F111" s="179" t="s">
        <v>133</v>
      </c>
      <c r="G111" s="174">
        <f>'Budget Alternative Form'!H111</f>
        <v>0</v>
      </c>
      <c r="H111" s="175">
        <f>'Budget Alternative Form'!I111</f>
        <v>0</v>
      </c>
      <c r="I111" s="176">
        <f t="shared" si="34"/>
        <v>0</v>
      </c>
      <c r="J111" s="177"/>
      <c r="K111" s="177"/>
      <c r="L111" s="31"/>
      <c r="M111" s="2"/>
      <c r="N111" s="2"/>
      <c r="O111" s="2"/>
      <c r="P111" s="2"/>
      <c r="Q111" s="2"/>
      <c r="R111" s="2"/>
      <c r="S111" s="2"/>
      <c r="T111" s="2"/>
    </row>
    <row r="112" spans="2:20" ht="12.75" customHeight="1">
      <c r="B112" s="190"/>
      <c r="C112" s="164"/>
      <c r="D112" s="165"/>
      <c r="E112" s="165" t="s">
        <v>134</v>
      </c>
      <c r="F112" s="179" t="s">
        <v>135</v>
      </c>
      <c r="G112" s="174">
        <f>'Budget Alternative Form'!H112</f>
        <v>0</v>
      </c>
      <c r="H112" s="175">
        <f>'Budget Alternative Form'!I112</f>
        <v>0</v>
      </c>
      <c r="I112" s="176">
        <f t="shared" si="34"/>
        <v>0</v>
      </c>
      <c r="J112" s="177"/>
      <c r="K112" s="177"/>
      <c r="L112" s="31"/>
      <c r="M112" s="2"/>
      <c r="N112" s="2"/>
      <c r="O112" s="2"/>
      <c r="P112" s="2"/>
      <c r="Q112" s="2"/>
      <c r="R112" s="2"/>
      <c r="S112" s="2"/>
      <c r="T112" s="2"/>
    </row>
    <row r="113" spans="2:20" ht="12.75" customHeight="1">
      <c r="B113" s="190"/>
      <c r="C113" s="164"/>
      <c r="D113" s="165"/>
      <c r="E113" s="146" t="s">
        <v>136</v>
      </c>
      <c r="F113" s="181" t="s">
        <v>24</v>
      </c>
      <c r="G113" s="208"/>
      <c r="H113" s="209"/>
      <c r="I113" s="210"/>
      <c r="J113" s="211"/>
      <c r="K113" s="211"/>
      <c r="L113" s="31"/>
      <c r="M113" s="2"/>
      <c r="N113" s="2"/>
      <c r="O113" s="2"/>
      <c r="P113" s="2"/>
      <c r="Q113" s="2"/>
      <c r="R113" s="2"/>
      <c r="S113" s="2"/>
      <c r="T113" s="2"/>
    </row>
    <row r="114" spans="2:20" ht="12.75" customHeight="1">
      <c r="B114" s="190"/>
      <c r="C114" s="164"/>
      <c r="D114" s="165"/>
      <c r="E114" s="165" t="s">
        <v>137</v>
      </c>
      <c r="F114" s="173">
        <v>7438</v>
      </c>
      <c r="G114" s="174">
        <f>'Budget Alternative Form'!H114</f>
        <v>0</v>
      </c>
      <c r="H114" s="175">
        <f>'Budget Alternative Form'!I114</f>
        <v>0</v>
      </c>
      <c r="I114" s="176">
        <f t="shared" ref="I114:I116" si="35">G114+H114</f>
        <v>0</v>
      </c>
      <c r="J114" s="177"/>
      <c r="K114" s="177"/>
      <c r="L114" s="31"/>
      <c r="M114" s="2"/>
      <c r="N114" s="2"/>
      <c r="O114" s="2"/>
      <c r="P114" s="2"/>
      <c r="Q114" s="2"/>
      <c r="R114" s="2"/>
      <c r="S114" s="2"/>
      <c r="T114" s="2"/>
    </row>
    <row r="115" spans="2:20" ht="12.75" customHeight="1">
      <c r="B115" s="190"/>
      <c r="C115" s="164"/>
      <c r="D115" s="165"/>
      <c r="E115" s="165" t="s">
        <v>138</v>
      </c>
      <c r="F115" s="179">
        <v>7439</v>
      </c>
      <c r="G115" s="174">
        <f>'Budget Alternative Form'!H115</f>
        <v>0</v>
      </c>
      <c r="H115" s="175">
        <f>'Budget Alternative Form'!I115</f>
        <v>0</v>
      </c>
      <c r="I115" s="176">
        <f t="shared" si="35"/>
        <v>0</v>
      </c>
      <c r="J115" s="177"/>
      <c r="K115" s="177"/>
      <c r="L115" s="31"/>
      <c r="M115" s="2"/>
      <c r="N115" s="2"/>
      <c r="O115" s="2"/>
      <c r="P115" s="2"/>
      <c r="Q115" s="2"/>
      <c r="R115" s="2"/>
      <c r="S115" s="2"/>
      <c r="T115" s="2"/>
    </row>
    <row r="116" spans="2:20" ht="12.75" customHeight="1">
      <c r="B116" s="190"/>
      <c r="C116" s="164"/>
      <c r="D116" s="165"/>
      <c r="E116" s="165" t="s">
        <v>139</v>
      </c>
      <c r="F116" s="181" t="s">
        <v>24</v>
      </c>
      <c r="G116" s="182">
        <f t="shared" ref="G116:H116" si="36">SUM(G108:G112,G114:G115)</f>
        <v>0</v>
      </c>
      <c r="H116" s="183">
        <f t="shared" si="36"/>
        <v>0</v>
      </c>
      <c r="I116" s="184">
        <f t="shared" si="35"/>
        <v>0</v>
      </c>
      <c r="J116" s="185">
        <f t="shared" ref="J116:K116" si="37">SUM(J108:J112,J114:J115)</f>
        <v>0</v>
      </c>
      <c r="K116" s="185">
        <f t="shared" si="37"/>
        <v>0</v>
      </c>
      <c r="L116" s="31"/>
      <c r="M116" s="2"/>
      <c r="N116" s="2"/>
      <c r="O116" s="2"/>
      <c r="P116" s="2"/>
      <c r="Q116" s="2"/>
      <c r="R116" s="2"/>
      <c r="S116" s="2"/>
      <c r="T116" s="2"/>
    </row>
    <row r="117" spans="2:20" ht="12.75" customHeight="1">
      <c r="B117" s="190"/>
      <c r="C117" s="164"/>
      <c r="D117" s="165"/>
      <c r="E117" s="165"/>
      <c r="F117" s="171" t="s">
        <v>24</v>
      </c>
      <c r="G117" s="214"/>
      <c r="H117" s="215"/>
      <c r="I117" s="216"/>
      <c r="J117" s="217"/>
      <c r="K117" s="217"/>
      <c r="L117" s="31"/>
      <c r="M117" s="2"/>
      <c r="N117" s="2"/>
      <c r="O117" s="2"/>
      <c r="P117" s="2"/>
      <c r="Q117" s="2"/>
      <c r="R117" s="2"/>
      <c r="S117" s="2"/>
      <c r="T117" s="2"/>
    </row>
    <row r="118" spans="2:20" ht="12.75" customHeight="1">
      <c r="B118" s="190"/>
      <c r="C118" s="164" t="s">
        <v>140</v>
      </c>
      <c r="D118" s="165" t="s">
        <v>141</v>
      </c>
      <c r="E118" s="165"/>
      <c r="F118" s="171" t="s">
        <v>24</v>
      </c>
      <c r="G118" s="182">
        <f t="shared" ref="G118:H118" si="38">SUM(G53,G61,G76,G84,G95,G105,G116)</f>
        <v>1858766</v>
      </c>
      <c r="H118" s="183">
        <f t="shared" si="38"/>
        <v>146303</v>
      </c>
      <c r="I118" s="184">
        <f>G118+H118</f>
        <v>2005069</v>
      </c>
      <c r="J118" s="185">
        <f t="shared" ref="J118:K118" si="39">SUM(J53,J61,J76,J84,J95,J105,J116)</f>
        <v>2063904</v>
      </c>
      <c r="K118" s="185">
        <f t="shared" si="39"/>
        <v>2095584</v>
      </c>
      <c r="L118" s="31"/>
      <c r="M118" s="2"/>
      <c r="N118" s="2"/>
      <c r="O118" s="2"/>
      <c r="P118" s="2"/>
      <c r="Q118" s="2"/>
      <c r="R118" s="2"/>
      <c r="S118" s="2"/>
      <c r="T118" s="2"/>
    </row>
    <row r="119" spans="2:20" ht="12.75" customHeight="1">
      <c r="B119" s="190"/>
      <c r="C119" s="164"/>
      <c r="D119" s="165"/>
      <c r="E119" s="165"/>
      <c r="F119" s="171" t="s">
        <v>24</v>
      </c>
      <c r="G119" s="167"/>
      <c r="H119" s="186"/>
      <c r="I119" s="187"/>
      <c r="J119" s="188"/>
      <c r="K119" s="188"/>
      <c r="L119" s="31"/>
      <c r="M119" s="2"/>
      <c r="N119" s="2"/>
      <c r="O119" s="2"/>
      <c r="P119" s="2"/>
      <c r="Q119" s="2"/>
      <c r="R119" s="2"/>
      <c r="S119" s="2"/>
      <c r="T119" s="2"/>
    </row>
    <row r="120" spans="2:20" ht="12.75" customHeight="1">
      <c r="B120" s="163" t="s">
        <v>142</v>
      </c>
      <c r="C120" s="164" t="s">
        <v>143</v>
      </c>
      <c r="D120" s="165"/>
      <c r="E120" s="165"/>
      <c r="F120" s="171" t="s">
        <v>24</v>
      </c>
      <c r="G120" s="172"/>
      <c r="H120" s="189"/>
      <c r="I120" s="169"/>
      <c r="J120" s="170"/>
      <c r="K120" s="170"/>
      <c r="L120" s="31"/>
      <c r="M120" s="2"/>
      <c r="N120" s="2"/>
      <c r="O120" s="2"/>
      <c r="P120" s="2"/>
      <c r="Q120" s="2"/>
      <c r="R120" s="2"/>
      <c r="S120" s="2"/>
      <c r="T120" s="2"/>
    </row>
    <row r="121" spans="2:20" ht="13.5" customHeight="1" thickBot="1">
      <c r="B121" s="218"/>
      <c r="C121" s="219" t="s">
        <v>144</v>
      </c>
      <c r="D121" s="23"/>
      <c r="E121" s="193"/>
      <c r="F121" s="195" t="s">
        <v>24</v>
      </c>
      <c r="G121" s="196">
        <f t="shared" ref="G121:H121" si="40">SUM(G45-G118)</f>
        <v>92151</v>
      </c>
      <c r="H121" s="197">
        <f t="shared" si="40"/>
        <v>0</v>
      </c>
      <c r="I121" s="198">
        <f>G121+H121</f>
        <v>92151</v>
      </c>
      <c r="J121" s="199">
        <f t="shared" ref="J121:K121" si="41">SUM(J45-J118)</f>
        <v>98146</v>
      </c>
      <c r="K121" s="199">
        <f t="shared" si="41"/>
        <v>96506</v>
      </c>
      <c r="L121" s="1"/>
      <c r="M121" s="2"/>
      <c r="N121" s="2"/>
      <c r="O121" s="2"/>
      <c r="P121" s="2"/>
      <c r="Q121" s="2"/>
      <c r="R121" s="2"/>
      <c r="S121" s="2"/>
      <c r="T121" s="2"/>
    </row>
    <row r="122" spans="2:20" ht="39.75" customHeight="1" thickBot="1">
      <c r="B122" s="200"/>
      <c r="C122" s="200"/>
      <c r="D122" s="200"/>
      <c r="E122" s="200"/>
      <c r="F122" s="200"/>
      <c r="G122" s="200"/>
      <c r="H122" s="200"/>
      <c r="I122" s="200"/>
      <c r="J122" s="200"/>
      <c r="K122" s="200"/>
      <c r="L122" s="31"/>
      <c r="M122" s="2"/>
      <c r="N122" s="2"/>
      <c r="O122" s="2"/>
      <c r="P122" s="2"/>
      <c r="Q122" s="2"/>
      <c r="R122" s="2"/>
      <c r="S122" s="2"/>
      <c r="T122" s="2"/>
    </row>
    <row r="123" spans="2:20" ht="18" customHeight="1">
      <c r="B123" s="201"/>
      <c r="C123" s="202"/>
      <c r="D123" s="202"/>
      <c r="E123" s="203"/>
      <c r="F123" s="204"/>
      <c r="G123" s="260" t="str">
        <f>G18</f>
        <v>FY 2016-17</v>
      </c>
      <c r="H123" s="261"/>
      <c r="I123" s="257"/>
      <c r="J123" s="205" t="s">
        <v>196</v>
      </c>
      <c r="K123" s="205" t="s">
        <v>196</v>
      </c>
      <c r="L123" s="31"/>
      <c r="M123" s="2"/>
      <c r="N123" s="2"/>
      <c r="O123" s="2"/>
      <c r="P123" s="2"/>
      <c r="Q123" s="2"/>
      <c r="R123" s="2"/>
      <c r="S123" s="2"/>
      <c r="T123" s="2"/>
    </row>
    <row r="124" spans="2:20" ht="12.75" customHeight="1">
      <c r="B124" s="155"/>
      <c r="C124" s="156"/>
      <c r="D124" s="156"/>
      <c r="E124" s="157" t="s">
        <v>16</v>
      </c>
      <c r="F124" s="158" t="s">
        <v>17</v>
      </c>
      <c r="G124" s="159" t="s">
        <v>197</v>
      </c>
      <c r="H124" s="160" t="s">
        <v>183</v>
      </c>
      <c r="I124" s="161" t="s">
        <v>21</v>
      </c>
      <c r="J124" s="162" t="str">
        <f t="shared" ref="J124:K124" si="42">J19</f>
        <v>2017-18</v>
      </c>
      <c r="K124" s="162" t="str">
        <f t="shared" si="42"/>
        <v>2018-19</v>
      </c>
      <c r="L124" s="31"/>
      <c r="M124" s="2"/>
      <c r="N124" s="2"/>
      <c r="O124" s="2"/>
      <c r="P124" s="2"/>
      <c r="Q124" s="2"/>
      <c r="R124" s="2"/>
      <c r="S124" s="2"/>
      <c r="T124" s="2"/>
    </row>
    <row r="125" spans="2:20" ht="12.75" customHeight="1">
      <c r="B125" s="163" t="s">
        <v>145</v>
      </c>
      <c r="C125" s="164" t="s">
        <v>146</v>
      </c>
      <c r="D125" s="165"/>
      <c r="E125" s="165"/>
      <c r="F125" s="171" t="s">
        <v>24</v>
      </c>
      <c r="G125" s="172"/>
      <c r="H125" s="189"/>
      <c r="I125" s="169"/>
      <c r="J125" s="170"/>
      <c r="K125" s="170"/>
      <c r="L125" s="31"/>
      <c r="M125" s="2"/>
      <c r="N125" s="2"/>
      <c r="O125" s="2"/>
      <c r="P125" s="2"/>
      <c r="Q125" s="2"/>
      <c r="R125" s="2"/>
      <c r="S125" s="2"/>
      <c r="T125" s="2"/>
    </row>
    <row r="126" spans="2:20" ht="12.75" customHeight="1">
      <c r="B126" s="163"/>
      <c r="C126" s="164" t="s">
        <v>25</v>
      </c>
      <c r="D126" s="165" t="s">
        <v>147</v>
      </c>
      <c r="E126" s="165"/>
      <c r="F126" s="173" t="s">
        <v>148</v>
      </c>
      <c r="G126" s="174">
        <f>'Budget Alternative Form'!H126</f>
        <v>0</v>
      </c>
      <c r="H126" s="175">
        <f>'Budget Alternative Form'!I126</f>
        <v>0</v>
      </c>
      <c r="I126" s="176">
        <f t="shared" ref="I126:I127" si="43">G126+H126</f>
        <v>0</v>
      </c>
      <c r="J126" s="177"/>
      <c r="K126" s="177"/>
      <c r="L126" s="31"/>
      <c r="M126" s="2"/>
      <c r="N126" s="2"/>
      <c r="O126" s="2"/>
      <c r="P126" s="2"/>
      <c r="Q126" s="2"/>
      <c r="R126" s="2"/>
      <c r="S126" s="2"/>
      <c r="T126" s="2"/>
    </row>
    <row r="127" spans="2:20" ht="12.75" customHeight="1">
      <c r="B127" s="163"/>
      <c r="C127" s="164" t="s">
        <v>34</v>
      </c>
      <c r="D127" s="146" t="s">
        <v>149</v>
      </c>
      <c r="E127" s="146"/>
      <c r="F127" s="179" t="s">
        <v>150</v>
      </c>
      <c r="G127" s="174">
        <f>'Budget Alternative Form'!H127</f>
        <v>0</v>
      </c>
      <c r="H127" s="175">
        <f>'Budget Alternative Form'!I127</f>
        <v>0</v>
      </c>
      <c r="I127" s="176">
        <f t="shared" si="43"/>
        <v>0</v>
      </c>
      <c r="J127" s="177"/>
      <c r="K127" s="177"/>
      <c r="L127" s="31"/>
      <c r="M127" s="2"/>
      <c r="N127" s="2"/>
      <c r="O127" s="2"/>
      <c r="P127" s="2"/>
      <c r="Q127" s="2"/>
      <c r="R127" s="2"/>
      <c r="S127" s="2"/>
      <c r="T127" s="2"/>
    </row>
    <row r="128" spans="2:20" ht="12.75" customHeight="1">
      <c r="B128" s="163"/>
      <c r="C128" s="164" t="s">
        <v>43</v>
      </c>
      <c r="D128" s="146" t="s">
        <v>151</v>
      </c>
      <c r="E128" s="146"/>
      <c r="F128" s="181"/>
      <c r="G128" s="208"/>
      <c r="H128" s="209"/>
      <c r="I128" s="210"/>
      <c r="J128" s="211"/>
      <c r="K128" s="211"/>
      <c r="L128" s="31"/>
      <c r="M128" s="2"/>
      <c r="N128" s="2"/>
      <c r="O128" s="2"/>
      <c r="P128" s="2"/>
      <c r="Q128" s="2"/>
      <c r="R128" s="2"/>
      <c r="S128" s="2"/>
      <c r="T128" s="2"/>
    </row>
    <row r="129" spans="2:20" ht="12.75" customHeight="1">
      <c r="B129" s="163"/>
      <c r="C129" s="164"/>
      <c r="D129" s="146" t="s">
        <v>152</v>
      </c>
      <c r="E129" s="146"/>
      <c r="F129" s="173" t="s">
        <v>153</v>
      </c>
      <c r="G129" s="174">
        <f>'Budget Alternative Form'!H129</f>
        <v>0</v>
      </c>
      <c r="H129" s="175">
        <f>'Budget Alternative Form'!I129</f>
        <v>0</v>
      </c>
      <c r="I129" s="176">
        <f>G129+H129</f>
        <v>0</v>
      </c>
      <c r="J129" s="177"/>
      <c r="K129" s="177"/>
      <c r="L129" s="31"/>
      <c r="M129" s="2"/>
      <c r="N129" s="2"/>
      <c r="O129" s="2"/>
      <c r="P129" s="2"/>
      <c r="Q129" s="2"/>
      <c r="R129" s="2"/>
      <c r="S129" s="2"/>
      <c r="T129" s="2"/>
    </row>
    <row r="130" spans="2:20" ht="12.75" customHeight="1">
      <c r="B130" s="163"/>
      <c r="C130" s="164" t="s">
        <v>24</v>
      </c>
      <c r="D130" s="146"/>
      <c r="E130" s="146"/>
      <c r="F130" s="181" t="s">
        <v>24</v>
      </c>
      <c r="G130" s="167"/>
      <c r="H130" s="186"/>
      <c r="I130" s="187"/>
      <c r="J130" s="188"/>
      <c r="K130" s="188"/>
      <c r="L130" s="31"/>
      <c r="M130" s="2"/>
      <c r="N130" s="2"/>
      <c r="O130" s="2"/>
      <c r="P130" s="2"/>
      <c r="Q130" s="2"/>
      <c r="R130" s="2"/>
      <c r="S130" s="2"/>
      <c r="T130" s="2"/>
    </row>
    <row r="131" spans="2:20" ht="12.75" customHeight="1">
      <c r="B131" s="190"/>
      <c r="C131" s="164" t="s">
        <v>50</v>
      </c>
      <c r="D131" s="146" t="s">
        <v>154</v>
      </c>
      <c r="E131" s="146"/>
      <c r="F131" s="171" t="s">
        <v>24</v>
      </c>
      <c r="G131" s="182">
        <f t="shared" ref="G131:H131" si="44">SUM(+G126-G127+G129)</f>
        <v>0</v>
      </c>
      <c r="H131" s="183">
        <f t="shared" si="44"/>
        <v>0</v>
      </c>
      <c r="I131" s="184">
        <f>G131+H131</f>
        <v>0</v>
      </c>
      <c r="J131" s="185">
        <f t="shared" ref="J131:K131" si="45">SUM(+J126-J127+J129)</f>
        <v>0</v>
      </c>
      <c r="K131" s="185">
        <f t="shared" si="45"/>
        <v>0</v>
      </c>
      <c r="L131" s="31"/>
      <c r="M131" s="2"/>
      <c r="N131" s="2"/>
      <c r="O131" s="2"/>
      <c r="P131" s="2"/>
      <c r="Q131" s="2"/>
      <c r="R131" s="2"/>
      <c r="S131" s="2"/>
      <c r="T131" s="2"/>
    </row>
    <row r="132" spans="2:20" ht="12.75" customHeight="1">
      <c r="B132" s="190"/>
      <c r="C132" s="165"/>
      <c r="D132" s="165"/>
      <c r="E132" s="165"/>
      <c r="F132" s="171" t="s">
        <v>24</v>
      </c>
      <c r="G132" s="167"/>
      <c r="H132" s="186"/>
      <c r="I132" s="187"/>
      <c r="J132" s="188"/>
      <c r="K132" s="188"/>
      <c r="L132" s="31"/>
      <c r="M132" s="2"/>
      <c r="N132" s="2"/>
      <c r="O132" s="2"/>
      <c r="P132" s="2"/>
      <c r="Q132" s="2"/>
      <c r="R132" s="2"/>
      <c r="S132" s="2"/>
      <c r="T132" s="2"/>
    </row>
    <row r="133" spans="2:20" ht="12.75" customHeight="1">
      <c r="B133" s="163" t="s">
        <v>155</v>
      </c>
      <c r="C133" s="164" t="s">
        <v>156</v>
      </c>
      <c r="D133" s="165"/>
      <c r="E133" s="165"/>
      <c r="F133" s="171" t="s">
        <v>24</v>
      </c>
      <c r="G133" s="182">
        <f t="shared" ref="G133:H133" si="46">SUM(G121,G131)</f>
        <v>92151</v>
      </c>
      <c r="H133" s="183">
        <f t="shared" si="46"/>
        <v>0</v>
      </c>
      <c r="I133" s="184">
        <f>G133+H133</f>
        <v>92151</v>
      </c>
      <c r="J133" s="185">
        <f t="shared" ref="J133:K133" si="47">SUM(J121,J131)</f>
        <v>98146</v>
      </c>
      <c r="K133" s="185">
        <f t="shared" si="47"/>
        <v>96506</v>
      </c>
      <c r="L133" s="31"/>
      <c r="M133" s="2"/>
      <c r="N133" s="2"/>
      <c r="O133" s="2"/>
      <c r="P133" s="2"/>
      <c r="Q133" s="2"/>
      <c r="R133" s="2"/>
      <c r="S133" s="2"/>
      <c r="T133" s="2"/>
    </row>
    <row r="134" spans="2:20" ht="12.75" customHeight="1">
      <c r="B134" s="190"/>
      <c r="C134" s="165" t="s">
        <v>24</v>
      </c>
      <c r="D134" s="165"/>
      <c r="E134" s="165"/>
      <c r="F134" s="171" t="s">
        <v>24</v>
      </c>
      <c r="G134" s="167"/>
      <c r="H134" s="186"/>
      <c r="I134" s="187"/>
      <c r="J134" s="188"/>
      <c r="K134" s="188"/>
      <c r="L134" s="31"/>
      <c r="M134" s="2"/>
      <c r="N134" s="2"/>
      <c r="O134" s="2"/>
      <c r="P134" s="2"/>
      <c r="Q134" s="2"/>
      <c r="R134" s="2"/>
      <c r="S134" s="2"/>
      <c r="T134" s="2"/>
    </row>
    <row r="135" spans="2:20" ht="12.75" customHeight="1">
      <c r="B135" s="163" t="s">
        <v>157</v>
      </c>
      <c r="C135" s="164" t="s">
        <v>158</v>
      </c>
      <c r="D135" s="165"/>
      <c r="E135" s="165"/>
      <c r="F135" s="171" t="s">
        <v>24</v>
      </c>
      <c r="G135" s="172"/>
      <c r="H135" s="189"/>
      <c r="I135" s="169"/>
      <c r="J135" s="170"/>
      <c r="K135" s="170"/>
      <c r="L135" s="31"/>
      <c r="M135" s="2"/>
      <c r="N135" s="2"/>
      <c r="O135" s="2"/>
      <c r="P135" s="2"/>
      <c r="Q135" s="2"/>
      <c r="R135" s="2"/>
      <c r="S135" s="2"/>
      <c r="T135" s="2"/>
    </row>
    <row r="136" spans="2:20" ht="12.75" customHeight="1">
      <c r="B136" s="163"/>
      <c r="C136" s="164" t="s">
        <v>25</v>
      </c>
      <c r="D136" s="165" t="s">
        <v>159</v>
      </c>
      <c r="E136" s="165"/>
      <c r="F136" s="171"/>
      <c r="G136" s="172"/>
      <c r="H136" s="189"/>
      <c r="I136" s="169"/>
      <c r="J136" s="170"/>
      <c r="K136" s="170"/>
      <c r="L136" s="31"/>
      <c r="M136" s="2"/>
      <c r="N136" s="2"/>
      <c r="O136" s="2"/>
      <c r="P136" s="2"/>
      <c r="Q136" s="2"/>
      <c r="R136" s="2"/>
      <c r="S136" s="2"/>
      <c r="T136" s="2"/>
    </row>
    <row r="137" spans="2:20" ht="12.75" customHeight="1">
      <c r="B137" s="190"/>
      <c r="C137" s="164"/>
      <c r="D137" s="165" t="s">
        <v>160</v>
      </c>
      <c r="E137" s="165" t="s">
        <v>161</v>
      </c>
      <c r="F137" s="173">
        <v>9791</v>
      </c>
      <c r="G137" s="174">
        <f>'Budget Alternative Form'!H137</f>
        <v>-57252.869999999937</v>
      </c>
      <c r="H137" s="175">
        <f>'Budget Alternative Form'!I137</f>
        <v>0</v>
      </c>
      <c r="I137" s="176">
        <f t="shared" ref="I137:I140" si="48">G137+H137</f>
        <v>-57252.869999999937</v>
      </c>
      <c r="J137" s="177">
        <f>I140</f>
        <v>34898.130000000063</v>
      </c>
      <c r="K137" s="177">
        <f>J140</f>
        <v>133044.13000000006</v>
      </c>
      <c r="L137" s="31"/>
      <c r="M137" s="2"/>
      <c r="N137" s="2"/>
      <c r="O137" s="2"/>
      <c r="P137" s="2"/>
      <c r="Q137" s="2"/>
      <c r="R137" s="2"/>
      <c r="S137" s="2"/>
      <c r="T137" s="2"/>
    </row>
    <row r="138" spans="2:20" ht="12.75" customHeight="1">
      <c r="B138" s="190" t="s">
        <v>24</v>
      </c>
      <c r="C138" s="165"/>
      <c r="D138" s="165" t="s">
        <v>162</v>
      </c>
      <c r="E138" s="165" t="s">
        <v>163</v>
      </c>
      <c r="F138" s="180" t="s">
        <v>164</v>
      </c>
      <c r="G138" s="174">
        <f>'Budget Alternative Form'!H138</f>
        <v>0</v>
      </c>
      <c r="H138" s="175">
        <f>'Budget Alternative Form'!I138</f>
        <v>0</v>
      </c>
      <c r="I138" s="176">
        <f t="shared" si="48"/>
        <v>0</v>
      </c>
      <c r="J138" s="177"/>
      <c r="K138" s="177"/>
      <c r="L138" s="31"/>
      <c r="M138" s="2"/>
      <c r="N138" s="2"/>
      <c r="O138" s="2"/>
      <c r="P138" s="2"/>
      <c r="Q138" s="2"/>
      <c r="R138" s="2"/>
      <c r="S138" s="2"/>
      <c r="T138" s="2"/>
    </row>
    <row r="139" spans="2:20" ht="12.75" customHeight="1">
      <c r="B139" s="191"/>
      <c r="C139" s="146"/>
      <c r="D139" s="146" t="s">
        <v>165</v>
      </c>
      <c r="E139" s="146" t="s">
        <v>166</v>
      </c>
      <c r="F139" s="181" t="s">
        <v>24</v>
      </c>
      <c r="G139" s="182">
        <f t="shared" ref="G139:H139" si="49">SUM(G137:G138)</f>
        <v>-57252.869999999937</v>
      </c>
      <c r="H139" s="183">
        <f t="shared" si="49"/>
        <v>0</v>
      </c>
      <c r="I139" s="184">
        <f t="shared" si="48"/>
        <v>-57252.869999999937</v>
      </c>
      <c r="J139" s="185">
        <f t="shared" ref="J139:K139" si="50">SUM(J137:J138)</f>
        <v>34898.130000000063</v>
      </c>
      <c r="K139" s="185">
        <f t="shared" si="50"/>
        <v>133044.13000000006</v>
      </c>
      <c r="L139" s="31"/>
      <c r="M139" s="2"/>
      <c r="N139" s="2"/>
      <c r="O139" s="2"/>
      <c r="P139" s="2"/>
      <c r="Q139" s="2"/>
      <c r="R139" s="2"/>
      <c r="S139" s="2"/>
      <c r="T139" s="2"/>
    </row>
    <row r="140" spans="2:20" ht="12.75" customHeight="1">
      <c r="B140" s="191"/>
      <c r="C140" s="19" t="s">
        <v>34</v>
      </c>
      <c r="D140" s="146" t="s">
        <v>167</v>
      </c>
      <c r="E140" s="146"/>
      <c r="F140" s="171" t="s">
        <v>24</v>
      </c>
      <c r="G140" s="182">
        <f t="shared" ref="G140:H140" si="51">SUM(G133,G139)</f>
        <v>34898.130000000063</v>
      </c>
      <c r="H140" s="183">
        <f t="shared" si="51"/>
        <v>0</v>
      </c>
      <c r="I140" s="184">
        <f t="shared" si="48"/>
        <v>34898.130000000063</v>
      </c>
      <c r="J140" s="185">
        <f t="shared" ref="J140:K140" si="52">SUM(J133,J139)</f>
        <v>133044.13000000006</v>
      </c>
      <c r="K140" s="185">
        <f t="shared" si="52"/>
        <v>229550.13000000006</v>
      </c>
      <c r="L140" s="31"/>
      <c r="M140" s="2"/>
      <c r="N140" s="2"/>
      <c r="O140" s="2"/>
      <c r="P140" s="2"/>
      <c r="Q140" s="2"/>
      <c r="R140" s="2"/>
      <c r="S140" s="2"/>
      <c r="T140" s="2"/>
    </row>
    <row r="141" spans="2:20" ht="12.75" customHeight="1">
      <c r="B141" s="191"/>
      <c r="C141" s="19"/>
      <c r="D141" s="146"/>
      <c r="E141" s="146"/>
      <c r="F141" s="171"/>
      <c r="G141" s="220"/>
      <c r="H141" s="221"/>
      <c r="I141" s="222"/>
      <c r="J141" s="223"/>
      <c r="K141" s="223"/>
      <c r="L141" s="31"/>
      <c r="M141" s="2"/>
      <c r="N141" s="2"/>
      <c r="O141" s="2"/>
      <c r="P141" s="2"/>
      <c r="Q141" s="2"/>
      <c r="R141" s="2"/>
      <c r="S141" s="2"/>
      <c r="T141" s="2"/>
    </row>
    <row r="142" spans="2:20" ht="12" customHeight="1">
      <c r="B142" s="191"/>
      <c r="C142" s="19"/>
      <c r="D142" s="72" t="s">
        <v>168</v>
      </c>
      <c r="E142" s="72"/>
      <c r="F142" s="47" t="s">
        <v>24</v>
      </c>
      <c r="G142" s="224"/>
      <c r="H142" s="225"/>
      <c r="I142" s="222"/>
      <c r="J142" s="223"/>
      <c r="K142" s="223"/>
      <c r="L142" s="31"/>
      <c r="M142" s="2"/>
      <c r="N142" s="2"/>
      <c r="O142" s="2"/>
      <c r="P142" s="2"/>
      <c r="Q142" s="2"/>
      <c r="R142" s="2"/>
      <c r="S142" s="2"/>
      <c r="T142" s="2"/>
    </row>
    <row r="143" spans="2:20" ht="12" customHeight="1">
      <c r="B143" s="191"/>
      <c r="C143" s="19"/>
      <c r="D143" s="72" t="s">
        <v>160</v>
      </c>
      <c r="E143" s="75" t="s">
        <v>169</v>
      </c>
      <c r="F143" s="47"/>
      <c r="G143" s="224"/>
      <c r="H143" s="225"/>
      <c r="I143" s="222"/>
      <c r="J143" s="223"/>
      <c r="K143" s="223"/>
      <c r="L143" s="31"/>
      <c r="M143" s="2"/>
      <c r="N143" s="2"/>
      <c r="O143" s="2"/>
      <c r="P143" s="2"/>
      <c r="Q143" s="2"/>
      <c r="R143" s="2"/>
      <c r="S143" s="2"/>
      <c r="T143" s="2"/>
    </row>
    <row r="144" spans="2:20" ht="12" customHeight="1">
      <c r="B144" s="191"/>
      <c r="C144" s="19"/>
      <c r="D144" s="72"/>
      <c r="E144" s="75" t="s">
        <v>170</v>
      </c>
      <c r="F144" s="49">
        <v>9711</v>
      </c>
      <c r="G144" s="224"/>
      <c r="H144" s="225"/>
      <c r="I144" s="222"/>
      <c r="J144" s="223"/>
      <c r="K144" s="223"/>
      <c r="L144" s="31"/>
      <c r="M144" s="2"/>
      <c r="N144" s="2"/>
      <c r="O144" s="2"/>
      <c r="P144" s="2"/>
      <c r="Q144" s="2"/>
      <c r="R144" s="2"/>
      <c r="S144" s="2"/>
      <c r="T144" s="2"/>
    </row>
    <row r="145" spans="2:20" ht="12" customHeight="1">
      <c r="B145" s="191"/>
      <c r="C145" s="19"/>
      <c r="D145" s="72"/>
      <c r="E145" s="75" t="s">
        <v>171</v>
      </c>
      <c r="F145" s="55">
        <v>9712</v>
      </c>
      <c r="G145" s="224"/>
      <c r="H145" s="225"/>
      <c r="I145" s="222"/>
      <c r="J145" s="223"/>
      <c r="K145" s="223"/>
      <c r="L145" s="31"/>
      <c r="M145" s="2"/>
      <c r="N145" s="2"/>
      <c r="O145" s="2"/>
      <c r="P145" s="2"/>
      <c r="Q145" s="2"/>
      <c r="R145" s="2"/>
      <c r="S145" s="2"/>
      <c r="T145" s="2"/>
    </row>
    <row r="146" spans="2:20" ht="12" customHeight="1">
      <c r="B146" s="191"/>
      <c r="C146" s="19"/>
      <c r="D146" s="72"/>
      <c r="E146" s="75" t="s">
        <v>172</v>
      </c>
      <c r="F146" s="55">
        <v>9713</v>
      </c>
      <c r="G146" s="224"/>
      <c r="H146" s="225"/>
      <c r="I146" s="222"/>
      <c r="J146" s="223"/>
      <c r="K146" s="223"/>
      <c r="L146" s="31"/>
      <c r="M146" s="2"/>
      <c r="N146" s="2"/>
      <c r="O146" s="2"/>
      <c r="P146" s="2"/>
      <c r="Q146" s="2"/>
      <c r="R146" s="2"/>
      <c r="S146" s="2"/>
      <c r="T146" s="2"/>
    </row>
    <row r="147" spans="2:20" ht="12" customHeight="1">
      <c r="B147" s="191"/>
      <c r="C147" s="19"/>
      <c r="D147" s="72"/>
      <c r="E147" s="75" t="s">
        <v>173</v>
      </c>
      <c r="F147" s="55">
        <v>9719</v>
      </c>
      <c r="G147" s="224"/>
      <c r="H147" s="225"/>
      <c r="I147" s="222"/>
      <c r="J147" s="223"/>
      <c r="K147" s="223"/>
      <c r="L147" s="31"/>
      <c r="M147" s="2"/>
      <c r="N147" s="2"/>
      <c r="O147" s="2"/>
      <c r="P147" s="2"/>
      <c r="Q147" s="2"/>
      <c r="R147" s="2"/>
      <c r="S147" s="2"/>
      <c r="T147" s="2"/>
    </row>
    <row r="148" spans="2:20" ht="12" customHeight="1">
      <c r="B148" s="191"/>
      <c r="C148" s="19"/>
      <c r="D148" s="72"/>
      <c r="E148" s="72" t="s">
        <v>174</v>
      </c>
      <c r="F148" s="55">
        <v>9730</v>
      </c>
      <c r="G148" s="224"/>
      <c r="H148" s="225"/>
      <c r="I148" s="222"/>
      <c r="J148" s="223"/>
      <c r="K148" s="223"/>
      <c r="L148" s="31"/>
      <c r="M148" s="2"/>
      <c r="N148" s="2"/>
      <c r="O148" s="2"/>
      <c r="P148" s="2"/>
      <c r="Q148" s="2"/>
      <c r="R148" s="2"/>
      <c r="S148" s="2"/>
      <c r="T148" s="2"/>
    </row>
    <row r="149" spans="2:20" ht="12" customHeight="1">
      <c r="B149" s="191"/>
      <c r="C149" s="19"/>
      <c r="D149" s="72"/>
      <c r="E149" s="72" t="s">
        <v>175</v>
      </c>
      <c r="F149" s="55">
        <v>9740</v>
      </c>
      <c r="G149" s="224"/>
      <c r="H149" s="225"/>
      <c r="I149" s="222"/>
      <c r="J149" s="223"/>
      <c r="K149" s="223"/>
      <c r="L149" s="31"/>
      <c r="M149" s="2"/>
      <c r="N149" s="2"/>
      <c r="O149" s="2"/>
      <c r="P149" s="2"/>
      <c r="Q149" s="2"/>
      <c r="R149" s="2"/>
      <c r="S149" s="2"/>
      <c r="T149" s="2"/>
    </row>
    <row r="150" spans="2:20" ht="12" customHeight="1">
      <c r="B150" s="191"/>
      <c r="C150" s="19"/>
      <c r="D150" s="72" t="s">
        <v>162</v>
      </c>
      <c r="E150" s="75" t="s">
        <v>176</v>
      </c>
      <c r="F150" s="59"/>
      <c r="G150" s="224"/>
      <c r="H150" s="225"/>
      <c r="I150" s="222"/>
      <c r="J150" s="223"/>
      <c r="K150" s="223"/>
      <c r="L150" s="31"/>
      <c r="M150" s="2"/>
      <c r="N150" s="2"/>
      <c r="O150" s="2"/>
      <c r="P150" s="2"/>
      <c r="Q150" s="2"/>
      <c r="R150" s="2"/>
      <c r="S150" s="2"/>
      <c r="T150" s="2"/>
    </row>
    <row r="151" spans="2:20" ht="12" customHeight="1">
      <c r="B151" s="191"/>
      <c r="C151" s="19"/>
      <c r="D151" s="72"/>
      <c r="E151" s="72" t="s">
        <v>177</v>
      </c>
      <c r="F151" s="49">
        <v>9770</v>
      </c>
      <c r="G151" s="224"/>
      <c r="H151" s="225"/>
      <c r="I151" s="222"/>
      <c r="J151" s="223"/>
      <c r="K151" s="223"/>
      <c r="L151" s="31"/>
      <c r="M151" s="2"/>
      <c r="N151" s="2"/>
      <c r="O151" s="2"/>
      <c r="P151" s="2"/>
      <c r="Q151" s="2"/>
      <c r="R151" s="2"/>
      <c r="S151" s="2"/>
      <c r="T151" s="2"/>
    </row>
    <row r="152" spans="2:20" ht="30" customHeight="1">
      <c r="B152" s="191"/>
      <c r="C152" s="19"/>
      <c r="D152" s="72"/>
      <c r="E152" s="118" t="s">
        <v>178</v>
      </c>
      <c r="F152" s="55">
        <v>9775</v>
      </c>
      <c r="G152" s="224"/>
      <c r="H152" s="225"/>
      <c r="I152" s="222"/>
      <c r="J152" s="223"/>
      <c r="K152" s="223"/>
      <c r="L152" s="31"/>
      <c r="M152" s="2"/>
      <c r="N152" s="2"/>
      <c r="O152" s="2"/>
      <c r="P152" s="2"/>
      <c r="Q152" s="2"/>
      <c r="R152" s="2"/>
      <c r="S152" s="2"/>
      <c r="T152" s="2"/>
    </row>
    <row r="153" spans="2:20" ht="12" customHeight="1">
      <c r="B153" s="191"/>
      <c r="C153" s="19"/>
      <c r="D153" s="72"/>
      <c r="E153" s="72" t="s">
        <v>179</v>
      </c>
      <c r="F153" s="55">
        <v>9780</v>
      </c>
      <c r="G153" s="224"/>
      <c r="H153" s="225"/>
      <c r="I153" s="222"/>
      <c r="J153" s="223"/>
      <c r="K153" s="223"/>
      <c r="L153" s="31"/>
      <c r="M153" s="2"/>
      <c r="N153" s="2"/>
      <c r="O153" s="2"/>
      <c r="P153" s="2"/>
      <c r="Q153" s="2"/>
      <c r="R153" s="2"/>
      <c r="S153" s="2"/>
      <c r="T153" s="2"/>
    </row>
    <row r="154" spans="2:20" ht="15.75" customHeight="1" thickBot="1">
      <c r="B154" s="226"/>
      <c r="C154" s="227"/>
      <c r="D154" s="102" t="s">
        <v>165</v>
      </c>
      <c r="E154" s="102" t="s">
        <v>180</v>
      </c>
      <c r="F154" s="125">
        <v>9790</v>
      </c>
      <c r="G154" s="228"/>
      <c r="H154" s="229"/>
      <c r="I154" s="230"/>
      <c r="J154" s="231"/>
      <c r="K154" s="231"/>
      <c r="L154" s="31"/>
      <c r="M154" s="2"/>
      <c r="N154" s="2"/>
      <c r="O154" s="2"/>
      <c r="P154" s="2"/>
      <c r="Q154" s="2"/>
      <c r="R154" s="2"/>
      <c r="S154" s="2"/>
      <c r="T154" s="2"/>
    </row>
    <row r="155" spans="2:20" ht="12.75" customHeight="1">
      <c r="B155" s="191"/>
      <c r="C155" s="19"/>
      <c r="D155" s="146"/>
      <c r="E155" s="146"/>
      <c r="F155" s="171"/>
      <c r="G155" s="224"/>
      <c r="H155" s="225"/>
      <c r="I155" s="222"/>
      <c r="J155" s="223"/>
      <c r="K155" s="223"/>
      <c r="L155" s="31"/>
      <c r="M155" s="2"/>
      <c r="N155" s="2"/>
      <c r="O155" s="2"/>
      <c r="P155" s="2"/>
      <c r="Q155" s="2"/>
      <c r="R155" s="2"/>
      <c r="S155" s="2"/>
      <c r="T155" s="2"/>
    </row>
    <row r="156" spans="2:20" ht="12.75" customHeight="1">
      <c r="B156" s="191"/>
      <c r="C156" s="146"/>
      <c r="D156" s="22" t="s">
        <v>181</v>
      </c>
      <c r="E156" s="146"/>
      <c r="F156" s="171" t="s">
        <v>24</v>
      </c>
      <c r="G156" s="172"/>
      <c r="H156" s="189"/>
      <c r="I156" s="169"/>
      <c r="J156" s="170"/>
      <c r="K156" s="170"/>
      <c r="L156" s="31"/>
      <c r="M156" s="2"/>
      <c r="N156" s="2"/>
      <c r="O156" s="2"/>
      <c r="P156" s="2"/>
      <c r="Q156" s="2"/>
      <c r="R156" s="2"/>
      <c r="S156" s="2"/>
      <c r="T156" s="2"/>
    </row>
    <row r="157" spans="2:20" ht="12.75" customHeight="1">
      <c r="B157" s="191"/>
      <c r="C157" s="146"/>
      <c r="D157" s="22" t="s">
        <v>160</v>
      </c>
      <c r="E157" s="146" t="s">
        <v>182</v>
      </c>
      <c r="F157" s="171"/>
      <c r="G157" s="172"/>
      <c r="H157" s="189"/>
      <c r="I157" s="169"/>
      <c r="J157" s="170"/>
      <c r="K157" s="170"/>
      <c r="L157" s="31"/>
      <c r="M157" s="2"/>
      <c r="N157" s="2"/>
      <c r="O157" s="2"/>
      <c r="P157" s="2"/>
      <c r="Q157" s="2"/>
      <c r="R157" s="2"/>
      <c r="S157" s="2"/>
      <c r="T157" s="2"/>
    </row>
    <row r="158" spans="2:20" ht="12.75" customHeight="1">
      <c r="B158" s="191"/>
      <c r="C158" s="146"/>
      <c r="D158" s="146"/>
      <c r="E158" s="22" t="s">
        <v>170</v>
      </c>
      <c r="F158" s="173">
        <v>9711</v>
      </c>
      <c r="G158" s="174">
        <f>'Budget Alternative Form'!H158</f>
        <v>0</v>
      </c>
      <c r="H158" s="232"/>
      <c r="I158" s="176">
        <f t="shared" ref="I158:I162" si="53">G158+H158</f>
        <v>0</v>
      </c>
      <c r="J158" s="177"/>
      <c r="K158" s="177"/>
      <c r="L158" s="31"/>
      <c r="M158" s="2"/>
      <c r="N158" s="2"/>
      <c r="O158" s="2"/>
      <c r="P158" s="2"/>
      <c r="Q158" s="2"/>
      <c r="R158" s="2"/>
      <c r="S158" s="2"/>
      <c r="T158" s="2"/>
    </row>
    <row r="159" spans="2:20" ht="12.75" customHeight="1">
      <c r="B159" s="191"/>
      <c r="C159" s="146"/>
      <c r="D159" s="146"/>
      <c r="E159" s="22" t="s">
        <v>171</v>
      </c>
      <c r="F159" s="179">
        <v>9712</v>
      </c>
      <c r="G159" s="174">
        <f>'Budget Alternative Form'!H159</f>
        <v>0</v>
      </c>
      <c r="H159" s="175">
        <f>'Budget Alternative Form'!I159</f>
        <v>0</v>
      </c>
      <c r="I159" s="176">
        <f t="shared" si="53"/>
        <v>0</v>
      </c>
      <c r="J159" s="177"/>
      <c r="K159" s="177"/>
      <c r="L159" s="31"/>
      <c r="M159" s="2"/>
      <c r="N159" s="2"/>
      <c r="O159" s="2"/>
      <c r="P159" s="2"/>
      <c r="Q159" s="2"/>
      <c r="R159" s="2"/>
      <c r="S159" s="2"/>
      <c r="T159" s="2"/>
    </row>
    <row r="160" spans="2:20" ht="12.75" customHeight="1">
      <c r="B160" s="191"/>
      <c r="C160" s="146"/>
      <c r="D160" s="146"/>
      <c r="E160" s="22" t="s">
        <v>172</v>
      </c>
      <c r="F160" s="179">
        <v>9713</v>
      </c>
      <c r="G160" s="174">
        <f>'Budget Alternative Form'!H160</f>
        <v>0</v>
      </c>
      <c r="H160" s="175">
        <f>'Budget Alternative Form'!I160</f>
        <v>0</v>
      </c>
      <c r="I160" s="176">
        <f t="shared" si="53"/>
        <v>0</v>
      </c>
      <c r="J160" s="177"/>
      <c r="K160" s="177"/>
      <c r="L160" s="31"/>
      <c r="M160" s="2"/>
      <c r="N160" s="2"/>
      <c r="O160" s="2"/>
      <c r="P160" s="2"/>
      <c r="Q160" s="2"/>
      <c r="R160" s="2"/>
      <c r="S160" s="2"/>
      <c r="T160" s="2"/>
    </row>
    <row r="161" spans="2:20" ht="12.75" customHeight="1">
      <c r="B161" s="191"/>
      <c r="C161" s="146"/>
      <c r="D161" s="146"/>
      <c r="E161" s="22" t="s">
        <v>173</v>
      </c>
      <c r="F161" s="179">
        <v>9719</v>
      </c>
      <c r="G161" s="174">
        <f>'Budget Alternative Form'!H161</f>
        <v>0</v>
      </c>
      <c r="H161" s="175">
        <f>'Budget Alternative Form'!I161</f>
        <v>0</v>
      </c>
      <c r="I161" s="176">
        <f t="shared" si="53"/>
        <v>0</v>
      </c>
      <c r="J161" s="177"/>
      <c r="K161" s="177"/>
      <c r="L161" s="31"/>
      <c r="M161" s="2"/>
      <c r="N161" s="2"/>
      <c r="O161" s="2"/>
      <c r="P161" s="2"/>
      <c r="Q161" s="2"/>
      <c r="R161" s="2"/>
      <c r="S161" s="2"/>
      <c r="T161" s="2"/>
    </row>
    <row r="162" spans="2:20" ht="12.75" customHeight="1">
      <c r="B162" s="191"/>
      <c r="C162" s="146"/>
      <c r="D162" s="146" t="s">
        <v>162</v>
      </c>
      <c r="E162" s="146" t="s">
        <v>183</v>
      </c>
      <c r="F162" s="179">
        <v>9740</v>
      </c>
      <c r="G162" s="233"/>
      <c r="H162" s="175">
        <f>'Budget Alternative Form'!I162</f>
        <v>0</v>
      </c>
      <c r="I162" s="176">
        <f t="shared" si="53"/>
        <v>0</v>
      </c>
      <c r="J162" s="177"/>
      <c r="K162" s="177"/>
      <c r="L162" s="31"/>
      <c r="M162" s="2"/>
      <c r="N162" s="2"/>
      <c r="O162" s="2"/>
      <c r="P162" s="2"/>
      <c r="Q162" s="2"/>
      <c r="R162" s="2"/>
      <c r="S162" s="2"/>
      <c r="T162" s="2"/>
    </row>
    <row r="163" spans="2:20" ht="12.75" customHeight="1">
      <c r="B163" s="191"/>
      <c r="C163" s="146"/>
      <c r="D163" s="146" t="s">
        <v>204</v>
      </c>
      <c r="E163" s="146" t="s">
        <v>184</v>
      </c>
      <c r="F163" s="181"/>
      <c r="G163" s="234"/>
      <c r="H163" s="235"/>
      <c r="I163" s="236"/>
      <c r="J163" s="237"/>
      <c r="K163" s="237"/>
      <c r="L163" s="31"/>
      <c r="M163" s="2"/>
      <c r="N163" s="2"/>
      <c r="O163" s="2"/>
      <c r="P163" s="2"/>
      <c r="Q163" s="2"/>
      <c r="R163" s="2"/>
      <c r="S163" s="2"/>
      <c r="T163" s="2"/>
    </row>
    <row r="164" spans="2:20" ht="12.75" customHeight="1">
      <c r="B164" s="191"/>
      <c r="C164" s="146"/>
      <c r="D164" s="146"/>
      <c r="E164" s="146" t="s">
        <v>185</v>
      </c>
      <c r="F164" s="173">
        <v>9750</v>
      </c>
      <c r="G164" s="174">
        <f>'Budget Alternative Form'!H164</f>
        <v>0</v>
      </c>
      <c r="H164" s="232"/>
      <c r="I164" s="176">
        <f t="shared" ref="I164:I165" si="54">G164+H164</f>
        <v>0</v>
      </c>
      <c r="J164" s="177"/>
      <c r="K164" s="177"/>
      <c r="L164" s="31"/>
      <c r="M164" s="2"/>
      <c r="N164" s="2"/>
      <c r="O164" s="2"/>
      <c r="P164" s="2"/>
      <c r="Q164" s="2"/>
      <c r="R164" s="2"/>
      <c r="S164" s="2"/>
      <c r="T164" s="2"/>
    </row>
    <row r="165" spans="2:20" ht="12.75" customHeight="1">
      <c r="B165" s="191"/>
      <c r="C165" s="146"/>
      <c r="D165" s="146"/>
      <c r="E165" s="146" t="s">
        <v>186</v>
      </c>
      <c r="F165" s="173">
        <v>9760</v>
      </c>
      <c r="G165" s="174">
        <f>'Budget Alternative Form'!H165</f>
        <v>0</v>
      </c>
      <c r="H165" s="232"/>
      <c r="I165" s="176">
        <f t="shared" si="54"/>
        <v>0</v>
      </c>
      <c r="J165" s="177"/>
      <c r="K165" s="177"/>
      <c r="L165" s="31"/>
      <c r="M165" s="2"/>
      <c r="N165" s="2"/>
      <c r="O165" s="2"/>
      <c r="P165" s="2"/>
      <c r="Q165" s="2"/>
      <c r="R165" s="2"/>
      <c r="S165" s="2"/>
      <c r="T165" s="2"/>
    </row>
    <row r="166" spans="2:20" ht="12.75" customHeight="1">
      <c r="B166" s="191"/>
      <c r="C166" s="146"/>
      <c r="D166" s="146" t="s">
        <v>187</v>
      </c>
      <c r="E166" s="146" t="s">
        <v>188</v>
      </c>
      <c r="F166" s="181"/>
      <c r="G166" s="234"/>
      <c r="H166" s="235"/>
      <c r="I166" s="236"/>
      <c r="J166" s="237"/>
      <c r="K166" s="237"/>
      <c r="L166" s="31"/>
      <c r="M166" s="2"/>
      <c r="N166" s="2"/>
      <c r="O166" s="2"/>
      <c r="P166" s="2"/>
      <c r="Q166" s="2"/>
      <c r="R166" s="2"/>
      <c r="S166" s="2"/>
      <c r="T166" s="2"/>
    </row>
    <row r="167" spans="2:20" ht="12.75" customHeight="1">
      <c r="B167" s="191"/>
      <c r="C167" s="146"/>
      <c r="D167" s="146"/>
      <c r="E167" s="146" t="s">
        <v>189</v>
      </c>
      <c r="F167" s="173">
        <v>9780</v>
      </c>
      <c r="G167" s="174">
        <f>'Budget Alternative Form'!H167</f>
        <v>0</v>
      </c>
      <c r="H167" s="232"/>
      <c r="I167" s="176">
        <f>G167+H167</f>
        <v>0</v>
      </c>
      <c r="J167" s="177"/>
      <c r="K167" s="177"/>
      <c r="L167" s="31"/>
      <c r="M167" s="2"/>
      <c r="N167" s="2"/>
      <c r="O167" s="2"/>
      <c r="P167" s="2"/>
      <c r="Q167" s="2"/>
      <c r="R167" s="2"/>
      <c r="S167" s="2"/>
      <c r="T167" s="2"/>
    </row>
    <row r="168" spans="2:20" ht="12.75" customHeight="1">
      <c r="B168" s="191"/>
      <c r="C168" s="146"/>
      <c r="D168" s="146" t="s">
        <v>190</v>
      </c>
      <c r="E168" s="146" t="s">
        <v>191</v>
      </c>
      <c r="F168" s="181"/>
      <c r="G168" s="234"/>
      <c r="H168" s="238"/>
      <c r="I168" s="236"/>
      <c r="J168" s="237"/>
      <c r="K168" s="237"/>
      <c r="L168" s="31"/>
      <c r="M168" s="2"/>
      <c r="N168" s="2"/>
      <c r="O168" s="2"/>
      <c r="P168" s="2"/>
      <c r="Q168" s="2"/>
      <c r="R168" s="2"/>
      <c r="S168" s="2"/>
      <c r="T168" s="2"/>
    </row>
    <row r="169" spans="2:20" ht="12.75" customHeight="1">
      <c r="B169" s="191"/>
      <c r="C169" s="146"/>
      <c r="D169" s="146"/>
      <c r="E169" s="146" t="s">
        <v>192</v>
      </c>
      <c r="F169" s="173">
        <v>9789</v>
      </c>
      <c r="G169" s="174">
        <f>'Budget Alternative Form'!H169</f>
        <v>34898.129999999997</v>
      </c>
      <c r="H169" s="175">
        <f>'Budget Alternative Form'!I153</f>
        <v>0</v>
      </c>
      <c r="I169" s="176">
        <f>G169+H169</f>
        <v>34898.129999999997</v>
      </c>
      <c r="J169" s="177">
        <f>J118*0.05</f>
        <v>103195.20000000001</v>
      </c>
      <c r="K169" s="177">
        <f>K118*0.05</f>
        <v>104779.20000000001</v>
      </c>
      <c r="L169" s="31"/>
      <c r="M169" s="2"/>
      <c r="N169" s="2"/>
      <c r="O169" s="2"/>
      <c r="P169" s="2"/>
      <c r="Q169" s="2"/>
      <c r="R169" s="2"/>
      <c r="S169" s="2"/>
      <c r="T169" s="2"/>
    </row>
    <row r="170" spans="2:20" ht="13.5" customHeight="1" thickBot="1">
      <c r="B170" s="226"/>
      <c r="C170" s="23"/>
      <c r="D170" s="23"/>
      <c r="E170" s="23" t="s">
        <v>180</v>
      </c>
      <c r="F170" s="195">
        <v>9790</v>
      </c>
      <c r="G170" s="196">
        <f t="shared" ref="G170:K170" si="55">G140-G158-G159-G160-G161-G162-G164-G165-G167-G169</f>
        <v>6.5483618527650833E-11</v>
      </c>
      <c r="H170" s="239">
        <f t="shared" si="55"/>
        <v>0</v>
      </c>
      <c r="I170" s="198">
        <f t="shared" si="55"/>
        <v>6.5483618527650833E-11</v>
      </c>
      <c r="J170" s="239">
        <f t="shared" si="55"/>
        <v>29848.930000000051</v>
      </c>
      <c r="K170" s="239">
        <f t="shared" si="55"/>
        <v>124770.93000000005</v>
      </c>
      <c r="L170" s="246"/>
      <c r="M170" s="2"/>
      <c r="N170" s="2"/>
      <c r="O170" s="2"/>
      <c r="P170" s="2"/>
      <c r="Q170" s="2"/>
      <c r="R170" s="2"/>
      <c r="S170" s="2"/>
      <c r="T170" s="2"/>
    </row>
    <row r="171" spans="2:20" ht="12" customHeight="1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40"/>
      <c r="M171" s="2"/>
      <c r="N171" s="2"/>
      <c r="O171" s="2"/>
      <c r="P171" s="2"/>
      <c r="Q171" s="2"/>
      <c r="R171" s="2"/>
      <c r="S171" s="2"/>
      <c r="T171" s="2"/>
    </row>
    <row r="172" spans="2:20" ht="12" customHeight="1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2:20" ht="12" customHeight="1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2:20" ht="12" customHeight="1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2:20" ht="12" customHeight="1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2:20" ht="12" customHeight="1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2:20" ht="12" customHeight="1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2:20" ht="12" customHeight="1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2:20" ht="12" customHeight="1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2:20" ht="12" customHeight="1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2:20" ht="12" customHeight="1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2:20" ht="12" customHeight="1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2:20" ht="12" customHeight="1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2:20" ht="12" customHeight="1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2:20" ht="12" customHeight="1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2:20" ht="12" customHeight="1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2:20" ht="12" customHeight="1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2:20" ht="12" customHeight="1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2:20" ht="12" customHeight="1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2:20" ht="12" customHeight="1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2:20" ht="12" customHeight="1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2:20" ht="12" customHeight="1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2:20" ht="12" customHeight="1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2:20" ht="12" customHeight="1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2:20" ht="12" customHeight="1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2:20" ht="12" customHeight="1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2:20" ht="12" customHeight="1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2:20" ht="12" customHeight="1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2:20" ht="12" customHeight="1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2:20" ht="12" customHeight="1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2:20" ht="12" customHeight="1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2:20" ht="12" customHeight="1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2:20" ht="12" customHeight="1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2:20" ht="12" customHeight="1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2:20" ht="12" customHeight="1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2:20" ht="12" customHeight="1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2:20" ht="12" customHeight="1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2:20" ht="12" customHeight="1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2:20" ht="12" customHeight="1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2:20" ht="12" customHeight="1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2:20" ht="12" customHeight="1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2:20" ht="12" customHeight="1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2:20" ht="12" customHeight="1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2:20" ht="12" customHeight="1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2:20" ht="12" customHeight="1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2:20" ht="12" customHeight="1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2:20" ht="12" customHeight="1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2:20" ht="12" customHeight="1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2:20" ht="12" customHeight="1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2:20" ht="12" customHeight="1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2:20" ht="12" customHeight="1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2:20" ht="12" customHeight="1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2:20" ht="12" customHeight="1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2:20" ht="12" customHeight="1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2:20" ht="12" customHeight="1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2:20" ht="12" customHeight="1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2:20" ht="12" customHeight="1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2:20" ht="12" customHeight="1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2:20" ht="12" customHeight="1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2:20" ht="12" customHeight="1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2:20" ht="12" customHeight="1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2:20" ht="12" customHeight="1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2:20" ht="12" customHeight="1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2:20" ht="12" customHeight="1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2:20" ht="12" customHeight="1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2:20" ht="12" customHeight="1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2:20" ht="12" customHeight="1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2:20" ht="12" customHeight="1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2:20" ht="12" customHeight="1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2:20" ht="12" customHeight="1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2:20" ht="12" customHeight="1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2:20" ht="12" customHeight="1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2:20" ht="12" customHeight="1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2:20" ht="12" customHeight="1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2:20" ht="12" customHeight="1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2:20" ht="12" customHeight="1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2:20" ht="12" customHeight="1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2:20" ht="12" customHeight="1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2:20" ht="12" customHeight="1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2:20" ht="12" customHeight="1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2:20" ht="12" customHeight="1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2:20" ht="12" customHeight="1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2:20" ht="12" customHeight="1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2:20" ht="12" customHeight="1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2:20" ht="12" customHeight="1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2:20" ht="12" customHeight="1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2:20" ht="12" customHeight="1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2:20" ht="12" customHeight="1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2:20" ht="12" customHeight="1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2:20" ht="12" customHeight="1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2:20" ht="12" customHeight="1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2:20" ht="12" customHeight="1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2:20" ht="12" customHeight="1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2:20" ht="12" customHeight="1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2:20" ht="12" customHeight="1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2:20" ht="12" customHeight="1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2:20" ht="12" customHeight="1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2:20" ht="12" customHeight="1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2:20" ht="12" customHeight="1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2:20" ht="12" customHeight="1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2:20" ht="12" customHeight="1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2:20" ht="12" customHeight="1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2:20" ht="12" customHeight="1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2:20" ht="12" customHeight="1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2:20" ht="12" customHeight="1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2:20" ht="12" customHeight="1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2:20" ht="12" customHeight="1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2:20" ht="12" customHeight="1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2:20" ht="12" customHeight="1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2:20" ht="12" customHeight="1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2:20" ht="12" customHeight="1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2:20" ht="12" customHeight="1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2:20" ht="12" customHeight="1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2:20" ht="12" customHeight="1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2:20" ht="12" customHeight="1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2:20" ht="12" customHeight="1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2:20" ht="12" customHeight="1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2:20" ht="12" customHeight="1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2:20" ht="12" customHeight="1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2:20" ht="12" customHeight="1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2:20" ht="12" customHeight="1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2:20" ht="12" customHeight="1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2:20" ht="12" customHeight="1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2:20" ht="12" customHeight="1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2:20" ht="12" customHeight="1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2:20" ht="12" customHeight="1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2:20" ht="12" customHeight="1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2:20" ht="12" customHeight="1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2:20" ht="12" customHeight="1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2:20" ht="12" customHeight="1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2:20" ht="12" customHeight="1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2:20" ht="12" customHeight="1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2:20" ht="12" customHeight="1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2:20" ht="12" customHeight="1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2:20" ht="12" customHeight="1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2:20" ht="12" customHeight="1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2:20" ht="12" customHeight="1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2:20" ht="12" customHeight="1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2:20" ht="12" customHeight="1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2:20" ht="12" customHeight="1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2:20" ht="12" customHeight="1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2:20" ht="12" customHeight="1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2:20" ht="12" customHeight="1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2:20" ht="12" customHeight="1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2:20" ht="12" customHeight="1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2:20" ht="12" customHeight="1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2:20" ht="12" customHeight="1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2:20" ht="12" customHeight="1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2:20" ht="12" customHeight="1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2:20" ht="12" customHeight="1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2:20" ht="12" customHeight="1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2:20" ht="12" customHeight="1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2:20" ht="12" customHeight="1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2:20" ht="12" customHeight="1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2:20" ht="12" customHeight="1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2:20" ht="12" customHeight="1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2:20" ht="12" customHeight="1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2:20" ht="12" customHeight="1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2:20" ht="12" customHeight="1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2:20" ht="12" customHeight="1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2:20" ht="12" customHeight="1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2:20" ht="12" customHeight="1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2:20" ht="12" customHeight="1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2:20" ht="12" customHeight="1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2:20" ht="12" customHeight="1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2:20" ht="12" customHeight="1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2:20" ht="12" customHeight="1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2:20" ht="12" customHeight="1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2:20" ht="12" customHeight="1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2:20" ht="12" customHeight="1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2:20" ht="12" customHeight="1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2:20" ht="12" customHeight="1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2:20" ht="12" customHeight="1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2:20" ht="12" customHeight="1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2:20" ht="12" customHeight="1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2:20" ht="12" customHeight="1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2:20" ht="12" customHeight="1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2:20" ht="12" customHeight="1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2:20" ht="12" customHeight="1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2:20" ht="12" customHeight="1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2:20" ht="12" customHeight="1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2:20" ht="12" customHeight="1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2:20" ht="12" customHeight="1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2:20" ht="12" customHeight="1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2:20" ht="12" customHeight="1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2:20" ht="12" customHeight="1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2:20" ht="12" customHeight="1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2:20" ht="12" customHeight="1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2:20" ht="12" customHeight="1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2:20" ht="12" customHeight="1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2:20" ht="12" customHeight="1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2:20" ht="12" customHeight="1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2:20" ht="12" customHeight="1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2:20" ht="12" customHeight="1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2:20" ht="12" customHeight="1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2:20" ht="12" customHeight="1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2:20" ht="12" customHeight="1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2:20" ht="12" customHeight="1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2:20" ht="12" customHeight="1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2:20" ht="12" customHeight="1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2:20" ht="12" customHeight="1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2:20" ht="12" customHeight="1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2:20" ht="12" customHeight="1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2:20" ht="12" customHeight="1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2:20" ht="12" customHeight="1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2:20" ht="12" customHeight="1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2:20" ht="12" customHeight="1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2:20" ht="12" customHeight="1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2:20" ht="12" customHeight="1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2:20" ht="12" customHeight="1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2:20" ht="12" customHeight="1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2:20" ht="12" customHeight="1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2:20" ht="12" customHeight="1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2:20" ht="12" customHeight="1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2:20" ht="12" customHeight="1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2:20" ht="12" customHeight="1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2:20" ht="12" customHeight="1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2:20" ht="12" customHeight="1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2:20" ht="12" customHeight="1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2:20" ht="12" customHeight="1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2:20" ht="12" customHeight="1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2:20" ht="12" customHeight="1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2:20" ht="12" customHeight="1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2:20" ht="12" customHeight="1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2:20" ht="12" customHeight="1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2:20" ht="12" customHeight="1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2:20" ht="12" customHeight="1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2:20" ht="12" customHeight="1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2:20" ht="12" customHeight="1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2:20" ht="12" customHeight="1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2:20" ht="12" customHeight="1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2:20" ht="12" customHeight="1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2:20" ht="12" customHeight="1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2:20" ht="12" customHeight="1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2:20" ht="12" customHeight="1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2:20" ht="12" customHeight="1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2:20" ht="12" customHeight="1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2:20" ht="12" customHeight="1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2:20" ht="12" customHeight="1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2:20" ht="12" customHeight="1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2:20" ht="12" customHeight="1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2:20" ht="12" customHeight="1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2:20" ht="12" customHeight="1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2:20" ht="12" customHeight="1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2:20" ht="12" customHeight="1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2:20" ht="12" customHeight="1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2:20" ht="12" customHeight="1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2:20" ht="12" customHeight="1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2:20" ht="12" customHeight="1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2:20" ht="12" customHeight="1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2:20" ht="12" customHeight="1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2:20" ht="12" customHeight="1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2:20" ht="12" customHeight="1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2:20" ht="12" customHeight="1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2:20" ht="12" customHeight="1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2:20" ht="12" customHeight="1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2:20" ht="12" customHeight="1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2:20" ht="12" customHeight="1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2:20" ht="12" customHeight="1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2:20" ht="12" customHeight="1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2:20" ht="12" customHeight="1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2:20" ht="12" customHeight="1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2:20" ht="12" customHeight="1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2:20" ht="12" customHeight="1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2:20" ht="12" customHeight="1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2:20" ht="12" customHeight="1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2:20" ht="12" customHeight="1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2:20" ht="12" customHeight="1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2:20" ht="12" customHeight="1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2:20" ht="12" customHeight="1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2:20" ht="12" customHeight="1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2:20" ht="12" customHeight="1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2:20" ht="12" customHeight="1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2:20" ht="12" customHeight="1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2:20" ht="12" customHeight="1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2:20" ht="12" customHeight="1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2:20" ht="12" customHeight="1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2:20" ht="12" customHeight="1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2:20" ht="12" customHeight="1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2:20" ht="12" customHeight="1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2:20" ht="12" customHeight="1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2:20" ht="12" customHeight="1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2:20" ht="12" customHeight="1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2:20" ht="12" customHeight="1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2:20" ht="12" customHeight="1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2:20" ht="12" customHeight="1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2:20" ht="12" customHeight="1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2:20" ht="12" customHeight="1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2:20" ht="12" customHeight="1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2:20" ht="12" customHeight="1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2:20" ht="12" customHeight="1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2:20" ht="12" customHeight="1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2:20" ht="12" customHeight="1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2:20" ht="12" customHeight="1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2:20" ht="12" customHeight="1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2:20" ht="12" customHeight="1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2:20" ht="12" customHeight="1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2:20" ht="12" customHeight="1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2:20" ht="12" customHeight="1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2:20" ht="12" customHeight="1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2:20" ht="12" customHeight="1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2:20" ht="12" customHeight="1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2:20" ht="12" customHeight="1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2:20" ht="12" customHeight="1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2:20" ht="12" customHeight="1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2:20" ht="12" customHeight="1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2:20" ht="12" customHeight="1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2:20" ht="12" customHeight="1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2:20" ht="12" customHeight="1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2:20" ht="12" customHeight="1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2:20" ht="12" customHeight="1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2:20" ht="12" customHeight="1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2:20" ht="12" customHeight="1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2:20" ht="12" customHeight="1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2:20" ht="12" customHeight="1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2:20" ht="12" customHeight="1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2:20" ht="12" customHeight="1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2:20" ht="12" customHeight="1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2:20" ht="12" customHeight="1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2:20" ht="12" customHeight="1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2:20" ht="12" customHeight="1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2:20" ht="12" customHeight="1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2:20" ht="12" customHeight="1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2:20" ht="12" customHeight="1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2:20" ht="12" customHeight="1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2:20" ht="12" customHeight="1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2:20" ht="12" customHeight="1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2:20" ht="12" customHeight="1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2:20" ht="12" customHeight="1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2:20" ht="12" customHeight="1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2:20" ht="12" customHeight="1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2:20" ht="12" customHeight="1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2:20" ht="12" customHeight="1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2:20" ht="12" customHeight="1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2:20" ht="12" customHeight="1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2:20" ht="12" customHeight="1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2:20" ht="12" customHeight="1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2:20" ht="12" customHeight="1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2:20" ht="12" customHeight="1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2:20" ht="12" customHeight="1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2:20" ht="12" customHeight="1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2:20" ht="12" customHeight="1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2:20" ht="12" customHeight="1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2:20" ht="12" customHeight="1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2:20" ht="12" customHeight="1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2:20" ht="12" customHeight="1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2:20" ht="12" customHeight="1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2:20" ht="12" customHeight="1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2:20" ht="12" customHeight="1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2:20" ht="12" customHeight="1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2:20" ht="12" customHeight="1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2:20" ht="12" customHeight="1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2:20" ht="12" customHeight="1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2:20" ht="12" customHeight="1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2:20" ht="12" customHeight="1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2:20" ht="12" customHeight="1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2:20" ht="12" customHeight="1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2:20" ht="12" customHeight="1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2:20" ht="12" customHeight="1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2:20" ht="12" customHeight="1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2:20" ht="12" customHeight="1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2:20" ht="12" customHeight="1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2:20" ht="12" customHeight="1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2:20" ht="12" customHeight="1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2:20" ht="12" customHeight="1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2:20" ht="12" customHeight="1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2:20" ht="12" customHeight="1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2:20" ht="12" customHeight="1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2:20" ht="12" customHeight="1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2:20" ht="12" customHeight="1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2:20" ht="12" customHeight="1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2:20" ht="12" customHeight="1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2:20" ht="12" customHeight="1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2:20" ht="12" customHeight="1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2:20" ht="12" customHeight="1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2:20" ht="12" customHeight="1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2:20" ht="12" customHeight="1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2:20" ht="12" customHeight="1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2:20" ht="12" customHeight="1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2:20" ht="12" customHeight="1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2:20" ht="12" customHeight="1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2:20" ht="12" customHeight="1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2:20" ht="12" customHeight="1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2:20" ht="12" customHeight="1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2:20" ht="12" customHeight="1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2:20" ht="12" customHeight="1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2:20" ht="12" customHeight="1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2:20" ht="12" customHeight="1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2:20" ht="12" customHeight="1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2:20" ht="12" customHeight="1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2:20" ht="12" customHeight="1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2:20" ht="12" customHeight="1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2:20" ht="12" customHeight="1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2:20" ht="12" customHeight="1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2:20" ht="12" customHeight="1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2:20" ht="12" customHeight="1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2:20" ht="12" customHeight="1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2:20" ht="12" customHeight="1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2:20" ht="12" customHeight="1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2:20" ht="12" customHeight="1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2:20" ht="12" customHeight="1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2:20" ht="12" customHeight="1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2:20" ht="12" customHeight="1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2:20" ht="12" customHeight="1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2:20" ht="12" customHeight="1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2:20" ht="12" customHeight="1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2:20" ht="12" customHeight="1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2:20" ht="12" customHeight="1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2:20" ht="12" customHeight="1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2:20" ht="12" customHeight="1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2:20" ht="12" customHeight="1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2:20" ht="12" customHeight="1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2:20" ht="12" customHeight="1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2:20" ht="12" customHeight="1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2:20" ht="12" customHeight="1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2:20" ht="12" customHeight="1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2:20" ht="12" customHeight="1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2:20" ht="12" customHeight="1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2:20" ht="12" customHeight="1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2:20" ht="12" customHeight="1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2:20" ht="12" customHeight="1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2:20" ht="12" customHeight="1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2:20" ht="12" customHeight="1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2:20" ht="12" customHeight="1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2:20" ht="12" customHeight="1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2:20" ht="12" customHeight="1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2:20" ht="12" customHeight="1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2:20" ht="12" customHeight="1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2:20" ht="12" customHeight="1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2:20" ht="12" customHeight="1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2:20" ht="12" customHeight="1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2:20" ht="12" customHeight="1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2:20" ht="12" customHeight="1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2:20" ht="12" customHeight="1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2:20" ht="12" customHeight="1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2:20" ht="12" customHeight="1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2:20" ht="12" customHeight="1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2:20" ht="12" customHeight="1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2:20" ht="12" customHeight="1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2:20" ht="12" customHeight="1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2:20" ht="12" customHeight="1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2:20" ht="12" customHeight="1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2:20" ht="12" customHeight="1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2:20" ht="12" customHeight="1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2:20" ht="12" customHeight="1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2:20" ht="12" customHeight="1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2:20" ht="12" customHeight="1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2:20" ht="12" customHeight="1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2:20" ht="12" customHeight="1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2:20" ht="12" customHeight="1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2:20" ht="12" customHeight="1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2:20" ht="12" customHeight="1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2:20" ht="12" customHeight="1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2:20" ht="12" customHeight="1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2:20" ht="12" customHeight="1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2:20" ht="12" customHeight="1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2:20" ht="12" customHeight="1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2:20" ht="12" customHeight="1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2:20" ht="12" customHeight="1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2:20" ht="12" customHeight="1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2:20" ht="12" customHeight="1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2:20" ht="12" customHeight="1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2:20" ht="12" customHeight="1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2:20" ht="12" customHeight="1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2:20" ht="12" customHeight="1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2:20" ht="12" customHeight="1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2:20" ht="12" customHeight="1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2:20" ht="12" customHeight="1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2:20" ht="12" customHeight="1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2:20" ht="12" customHeight="1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2:20" ht="12" customHeight="1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2:20" ht="12" customHeight="1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2:20" ht="12" customHeight="1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2:20" ht="12" customHeight="1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2:20" ht="12" customHeight="1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2:20" ht="12" customHeight="1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2:20" ht="12" customHeight="1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2:20" ht="12" customHeight="1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2:20" ht="12" customHeight="1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2:20" ht="12" customHeight="1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2:20" ht="12" customHeight="1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2:20" ht="12" customHeight="1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2:20" ht="12" customHeight="1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2:20" ht="12" customHeight="1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2:20" ht="12" customHeight="1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2:20" ht="12" customHeight="1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2:20" ht="12" customHeight="1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2:20" ht="12" customHeight="1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2:20" ht="12" customHeight="1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2:20" ht="12" customHeight="1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2:20" ht="12" customHeight="1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2:20" ht="12" customHeight="1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2:20" ht="12" customHeight="1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2:20" ht="12" customHeight="1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2:20" ht="12" customHeight="1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2:20" ht="12" customHeight="1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2:20" ht="12" customHeight="1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2:20" ht="12" customHeight="1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2:20" ht="12" customHeight="1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2:20" ht="12" customHeight="1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2:20" ht="12" customHeight="1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2:20" ht="12" customHeight="1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2:20" ht="12" customHeight="1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2:20" ht="12" customHeight="1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2:20" ht="12" customHeight="1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2:20" ht="12" customHeight="1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2:20" ht="12" customHeight="1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2:20" ht="12" customHeight="1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2:20" ht="12" customHeight="1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2:20" ht="12" customHeight="1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2:20" ht="12" customHeight="1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2:20" ht="12" customHeight="1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2:20" ht="12" customHeight="1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2:20" ht="12" customHeight="1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2:20" ht="12" customHeight="1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2:20" ht="12" customHeight="1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2:20" ht="12" customHeight="1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2:20" ht="12" customHeight="1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2:20" ht="12" customHeight="1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2:20" ht="12" customHeight="1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2:20" ht="12" customHeight="1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2:20" ht="12" customHeight="1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2:20" ht="12" customHeight="1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2:20" ht="12" customHeight="1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2:20" ht="12" customHeight="1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2:20" ht="12" customHeight="1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2:20" ht="12" customHeight="1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2:20" ht="12" customHeight="1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2:20" ht="12" customHeight="1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2:20" ht="12" customHeight="1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2:20" ht="12" customHeight="1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2:20" ht="12" customHeight="1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2:20" ht="12" customHeight="1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2:20" ht="12" customHeight="1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2:20" ht="12" customHeight="1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2:20" ht="12" customHeight="1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2:20" ht="12" customHeight="1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2:20" ht="12" customHeight="1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2:20" ht="12" customHeight="1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2:20" ht="12" customHeight="1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2:20" ht="12" customHeight="1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2:20" ht="12" customHeight="1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2:20" ht="12" customHeight="1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2:20" ht="12" customHeight="1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2:20" ht="12" customHeight="1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2:20" ht="12" customHeight="1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2:20" ht="12" customHeight="1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2:20" ht="12" customHeight="1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2:20" ht="12" customHeight="1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2:20" ht="12" customHeight="1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2:20" ht="12" customHeight="1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2:20" ht="12" customHeight="1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2:20" ht="12" customHeight="1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2:20" ht="12" customHeight="1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2:20" ht="12" customHeight="1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2:20" ht="12" customHeight="1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2:20" ht="12" customHeight="1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2:20" ht="12" customHeight="1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2:20" ht="12" customHeight="1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2:20" ht="12" customHeight="1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2:20" ht="12" customHeight="1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2:20" ht="12" customHeight="1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2:20" ht="12" customHeight="1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2:20" ht="12" customHeight="1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2:20" ht="12" customHeight="1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2:20" ht="12" customHeight="1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2:20" ht="12" customHeight="1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2:20" ht="12" customHeight="1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2:20" ht="12" customHeight="1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2:20" ht="12" customHeight="1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2:20" ht="12" customHeight="1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2:20" ht="12" customHeight="1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2:20" ht="12" customHeight="1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2:20" ht="12" customHeight="1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2:20" ht="12" customHeight="1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2:20" ht="12" customHeight="1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2:20" ht="12" customHeight="1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2:20" ht="12" customHeight="1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2:20" ht="12" customHeight="1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2:20" ht="12" customHeight="1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2:20" ht="12" customHeight="1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2:20" ht="12" customHeight="1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2:20" ht="12" customHeight="1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2:20" ht="12" customHeight="1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2:20" ht="12" customHeight="1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2:20" ht="12" customHeight="1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2:20" ht="12" customHeight="1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2:20" ht="12" customHeight="1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2:20" ht="12" customHeight="1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2:20" ht="12" customHeight="1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2:20" ht="12" customHeight="1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2:20" ht="12" customHeight="1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2:20" ht="12" customHeight="1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2:20" ht="12" customHeight="1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2:20" ht="12" customHeight="1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2:20" ht="12" customHeight="1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2:20" ht="12" customHeight="1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2:20" ht="12" customHeight="1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2:20" ht="12" customHeight="1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2:20" ht="12" customHeight="1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2:20" ht="12" customHeight="1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2:20" ht="12" customHeight="1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2:20" ht="12" customHeight="1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2:20" ht="12" customHeight="1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2:20" ht="12" customHeight="1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2:20" ht="12" customHeight="1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2:20" ht="12" customHeight="1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2:20" ht="12" customHeight="1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2:20" ht="12" customHeight="1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2:20" ht="12" customHeight="1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2:20" ht="12" customHeight="1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2:20" ht="12" customHeight="1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2:20" ht="12" customHeight="1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2:20" ht="12" customHeight="1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2:20" ht="12" customHeight="1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2:20" ht="12" customHeight="1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2:20" ht="12" customHeight="1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2:20" ht="12" customHeight="1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2:20" ht="12" customHeight="1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2:20" ht="12" customHeight="1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2:20" ht="12" customHeight="1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2:20" ht="12" customHeight="1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2:20" ht="12" customHeight="1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2:20" ht="12" customHeight="1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2:20" ht="12" customHeight="1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2:20" ht="12" customHeight="1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2:20" ht="12" customHeight="1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2:20" ht="12" customHeight="1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2:20" ht="12" customHeight="1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2:20" ht="12" customHeight="1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2:20" ht="12" customHeight="1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2:20" ht="12" customHeight="1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2:20" ht="12" customHeight="1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2:20" ht="12" customHeight="1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2:20" ht="12" customHeight="1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2:20" ht="12" customHeight="1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2:20" ht="12" customHeight="1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2:20" ht="12" customHeight="1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2:20" ht="12" customHeight="1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2:20" ht="12" customHeight="1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2:20" ht="12" customHeight="1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2:20" ht="12" customHeight="1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2:20" ht="12" customHeight="1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2:20" ht="12" customHeight="1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2:20" ht="12" customHeight="1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2:20" ht="12" customHeight="1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2:20" ht="12" customHeight="1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2:20" ht="12" customHeight="1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2:20" ht="12" customHeight="1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2:20" ht="12" customHeight="1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2:20" ht="12" customHeight="1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2:20" ht="12" customHeight="1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2:20" ht="12" customHeight="1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2:20" ht="12" customHeight="1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2:20" ht="12" customHeight="1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2:20" ht="12" customHeight="1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2:20" ht="12" customHeight="1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2:20" ht="12" customHeight="1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2:20" ht="12" customHeight="1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2:20" ht="12" customHeight="1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2:20" ht="12" customHeight="1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2:20" ht="12" customHeight="1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2:20" ht="12" customHeight="1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2:20" ht="12" customHeight="1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2:20" ht="12" customHeight="1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2:20" ht="12" customHeight="1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2:20" ht="12" customHeight="1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2:20" ht="12" customHeight="1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2:20" ht="12" customHeight="1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2:20" ht="12" customHeight="1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2:20" ht="12" customHeight="1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2:20" ht="12" customHeight="1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2:20" ht="12" customHeight="1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2:20" ht="12" customHeight="1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2:20" ht="12" customHeight="1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2:20" ht="12" customHeight="1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2:20" ht="12" customHeight="1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2:20" ht="12" customHeight="1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2:20" ht="12" customHeight="1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2:20" ht="12" customHeight="1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2:20" ht="12" customHeight="1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2:20" ht="12" customHeight="1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2:20" ht="12" customHeight="1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2:20" ht="12" customHeight="1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2:20" ht="12" customHeight="1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2:20" ht="12" customHeight="1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2:20" ht="12" customHeight="1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2:20" ht="12" customHeight="1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2:20" ht="12" customHeight="1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2:20" ht="12" customHeight="1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2:20" ht="12" customHeight="1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2:20" ht="12" customHeight="1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2:20" ht="12" customHeight="1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2:20" ht="12" customHeight="1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2:20" ht="12" customHeight="1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2:20" ht="12" customHeight="1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2:20" ht="12" customHeight="1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2:20" ht="12" customHeight="1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2:20" ht="12" customHeight="1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2:20" ht="12" customHeight="1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2:20" ht="12" customHeight="1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2:20" ht="12" customHeight="1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2:20" ht="12" customHeight="1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2:20" ht="12" customHeight="1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2:20" ht="12" customHeight="1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2:20" ht="12" customHeight="1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2:20" ht="12" customHeight="1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2:20" ht="12" customHeight="1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2:20" ht="12" customHeight="1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2:20" ht="12" customHeight="1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2:20" ht="12" customHeight="1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2:20" ht="12" customHeight="1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2:20" ht="12" customHeight="1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2:20" ht="12" customHeight="1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2:20" ht="12" customHeight="1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2:20" ht="12" customHeight="1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2:20" ht="12" customHeight="1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2:20" ht="12" customHeight="1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2:20" ht="12" customHeight="1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2:20" ht="12" customHeight="1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2:20" ht="12" customHeight="1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2:20" ht="12" customHeight="1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2:20" ht="12" customHeight="1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2:20" ht="12" customHeight="1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2:20" ht="12" customHeight="1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2:20" ht="12" customHeight="1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2:20" ht="12" customHeight="1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2:20" ht="12" customHeight="1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2:20" ht="12" customHeight="1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2:20" ht="12" customHeight="1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2:20" ht="12" customHeight="1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2:20" ht="12" customHeight="1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2:20" ht="12" customHeight="1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2:20" ht="12" customHeight="1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2:20" ht="12" customHeight="1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2:20" ht="12" customHeight="1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2:20" ht="12" customHeight="1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2:20" ht="12" customHeight="1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2:20" ht="12" customHeight="1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2:20" ht="12" customHeight="1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2:20" ht="12" customHeight="1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2:20" ht="12" customHeight="1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2:20" ht="12" customHeight="1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2:20" ht="12" customHeight="1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2:20" ht="12" customHeight="1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2:20" ht="12" customHeight="1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2:20" ht="12" customHeight="1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2:20" ht="12" customHeight="1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2:20" ht="12" customHeight="1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2:20" ht="12" customHeight="1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2:20" ht="12" customHeight="1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2:20" ht="12" customHeight="1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2:20" ht="12" customHeight="1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2:20" ht="12" customHeight="1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2:20" ht="12" customHeight="1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2:20" ht="12" customHeight="1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2:20" ht="12" customHeight="1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2:20" ht="12" customHeight="1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2:20" ht="12" customHeight="1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2:20" ht="12" customHeight="1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2:20" ht="12" customHeight="1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2:20" ht="12" customHeight="1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2:20" ht="12" customHeight="1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2:20" ht="12" customHeight="1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2:20" ht="12" customHeight="1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2:20" ht="12" customHeight="1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spans="2:20" ht="12" customHeight="1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spans="2:20" ht="12" customHeight="1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spans="2:20" ht="12" customHeight="1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spans="2:20" ht="12" customHeight="1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spans="2:20" ht="12" customHeight="1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spans="2:20" ht="12" customHeight="1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spans="2:20" ht="12" customHeight="1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spans="2:20" ht="12" customHeight="1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spans="2:20" ht="12" customHeight="1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spans="2:20" ht="12" customHeight="1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spans="2:20" ht="12" customHeight="1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spans="2:20" ht="12" customHeight="1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spans="2:20" ht="12" customHeight="1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spans="2:20" ht="12" customHeight="1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spans="2:20" ht="12" customHeight="1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spans="2:20" ht="12" customHeight="1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spans="2:20" ht="12" customHeight="1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spans="2:20" ht="12" customHeight="1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spans="2:20" ht="12" customHeight="1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spans="2:20" ht="12" customHeight="1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spans="2:20" ht="12" customHeight="1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spans="2:20" ht="12" customHeight="1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spans="2:20" ht="12" customHeight="1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spans="2:20" ht="12" customHeight="1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spans="2:20" ht="12" customHeight="1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spans="2:20" ht="12" customHeight="1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spans="2:20" ht="12" customHeight="1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spans="2:20" ht="12" customHeight="1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spans="2:20" ht="12" customHeight="1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spans="2:20" ht="12" customHeight="1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spans="2:20" ht="12" customHeight="1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spans="2:20" ht="12" customHeight="1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spans="2:20" ht="12" customHeight="1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spans="2:20" ht="12" customHeight="1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spans="2:20" ht="12" customHeight="1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spans="2:20" ht="12" customHeight="1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spans="2:20" ht="12" customHeight="1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spans="2:20" ht="12" customHeight="1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spans="2:20" ht="12" customHeight="1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spans="2:20" ht="12" customHeight="1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spans="2:20" ht="12" customHeight="1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spans="2:20" ht="12" customHeight="1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spans="2:20" ht="12" customHeight="1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spans="2:20" ht="12" customHeight="1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spans="2:20" ht="12" customHeight="1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spans="2:20" ht="12" customHeight="1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spans="2:20" ht="12" customHeight="1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spans="2:20" ht="12" customHeight="1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spans="2:20" ht="12" customHeight="1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spans="2:20" ht="12" customHeight="1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spans="2:20" ht="12" customHeight="1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spans="2:20" ht="12" customHeight="1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spans="2:20" ht="12" customHeight="1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spans="2:20" ht="12" customHeight="1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spans="2:20" ht="12" customHeight="1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spans="2:20" ht="12" customHeight="1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</sheetData>
  <mergeCells count="18">
    <mergeCell ref="G63:I63"/>
    <mergeCell ref="G123:I123"/>
    <mergeCell ref="B7:E7"/>
    <mergeCell ref="F8:H8"/>
    <mergeCell ref="F7:H7"/>
    <mergeCell ref="F9:H9"/>
    <mergeCell ref="B9:E9"/>
    <mergeCell ref="B8:E8"/>
    <mergeCell ref="B10:E10"/>
    <mergeCell ref="B11:E11"/>
    <mergeCell ref="F10:H10"/>
    <mergeCell ref="F11:H11"/>
    <mergeCell ref="G18:I18"/>
    <mergeCell ref="F5:H5"/>
    <mergeCell ref="F6:H6"/>
    <mergeCell ref="B2:K2"/>
    <mergeCell ref="B3:K3"/>
    <mergeCell ref="B5:E5"/>
  </mergeCells>
  <phoneticPr fontId="19" type="noConversion"/>
  <pageMargins left="0.75" right="0.75" top="1" bottom="1" header="0.5" footer="0.5"/>
  <pageSetup scale="49" orientation="portrait" horizontalDpi="4294967292" verticalDpi="4294967292"/>
  <rowBreaks count="2" manualBreakCount="2">
    <brk id="62" max="16383" man="1"/>
    <brk id="122" max="16383" man="1"/>
  </rowBreaks>
  <colBreaks count="1" manualBreakCount="1">
    <brk id="12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Alternative Form</vt:lpstr>
      <vt:lpstr>Budget Form MYP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Macbook Pro</cp:lastModifiedBy>
  <cp:lastPrinted>2016-06-15T19:52:56Z</cp:lastPrinted>
  <dcterms:created xsi:type="dcterms:W3CDTF">2016-06-15T19:59:26Z</dcterms:created>
  <dcterms:modified xsi:type="dcterms:W3CDTF">2016-06-16T16:37:47Z</dcterms:modified>
</cp:coreProperties>
</file>