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8661fefc5e7d26f/Desktop/Stef's work files/FY2023-24 financial/2nd interim and P2/SD/"/>
    </mc:Choice>
  </mc:AlternateContent>
  <xr:revisionPtr revIDLastSave="3" documentId="13_ncr:1_{5184B09A-C52A-1943-A873-83744D612727}" xr6:coauthVersionLast="47" xr6:coauthVersionMax="47" xr10:uidLastSave="{475E6EFC-DC83-4C5F-B36D-8A67E8333541}"/>
  <bookViews>
    <workbookView xWindow="31230" yWindow="-960" windowWidth="31365" windowHeight="14520" activeTab="2" xr2:uid="{00000000-000D-0000-FFFF-FFFF00000000}"/>
  </bookViews>
  <sheets>
    <sheet name="Certification" sheetId="2" r:id="rId1"/>
    <sheet name="Alternative Form" sheetId="1" r:id="rId2"/>
    <sheet name="MYP" sheetId="4" r:id="rId3"/>
  </sheets>
  <definedNames>
    <definedName name="Fiscal_Year">#REF!</definedName>
    <definedName name="_xlnm.Print_Area" localSheetId="1">'Alternative Form'!$A$1:$L$152</definedName>
    <definedName name="_xlnm.Print_Area" localSheetId="2">MYP!$A$1:$J$145</definedName>
    <definedName name="_xlnm.Print_Titles" localSheetId="1">'Alternative Form'!$1:$6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4" l="1"/>
  <c r="K81" i="1"/>
  <c r="J78" i="1"/>
  <c r="J67" i="1"/>
  <c r="K67" i="1"/>
  <c r="J126" i="1"/>
  <c r="K126" i="1"/>
  <c r="I126" i="1"/>
  <c r="I67" i="1"/>
  <c r="F76" i="4"/>
  <c r="G35" i="4"/>
  <c r="K35" i="1"/>
  <c r="H86" i="1"/>
  <c r="H64" i="1"/>
  <c r="G86" i="1"/>
  <c r="G41" i="1"/>
  <c r="G25" i="1"/>
  <c r="F41" i="1"/>
  <c r="F25" i="1"/>
  <c r="F32" i="1"/>
  <c r="J97" i="1"/>
  <c r="F70" i="4"/>
  <c r="G67" i="4"/>
  <c r="F65" i="4"/>
  <c r="K52" i="1"/>
  <c r="M52" i="1" s="1"/>
  <c r="N52" i="1" s="1"/>
  <c r="K84" i="1"/>
  <c r="M84" i="1" s="1"/>
  <c r="N84" i="1" s="1"/>
  <c r="K45" i="1"/>
  <c r="L45" i="1" s="1"/>
  <c r="L46" i="1" s="1"/>
  <c r="K38" i="1"/>
  <c r="H33" i="4" s="1"/>
  <c r="K59" i="1"/>
  <c r="M59" i="1" s="1"/>
  <c r="N59" i="1" s="1"/>
  <c r="J41" i="1"/>
  <c r="G34" i="4"/>
  <c r="F34" i="4"/>
  <c r="H119" i="4"/>
  <c r="G119" i="4"/>
  <c r="F119" i="4"/>
  <c r="H60" i="4"/>
  <c r="G60" i="4"/>
  <c r="F60" i="4"/>
  <c r="J60" i="4"/>
  <c r="I60" i="4"/>
  <c r="J119" i="4"/>
  <c r="I119" i="4"/>
  <c r="K39" i="1"/>
  <c r="H34" i="4" s="1"/>
  <c r="H144" i="4"/>
  <c r="G144" i="4"/>
  <c r="F144" i="4"/>
  <c r="G124" i="4"/>
  <c r="G126" i="4" s="1"/>
  <c r="H126" i="4" s="1"/>
  <c r="F124" i="4"/>
  <c r="G122" i="4"/>
  <c r="F122" i="4"/>
  <c r="G121" i="4"/>
  <c r="F121" i="4"/>
  <c r="F126" i="4" s="1"/>
  <c r="G133" i="4"/>
  <c r="F133" i="4"/>
  <c r="G132" i="4"/>
  <c r="G134" i="4" s="1"/>
  <c r="F132" i="4"/>
  <c r="G131" i="4"/>
  <c r="F131" i="4"/>
  <c r="F143" i="4"/>
  <c r="F140" i="4"/>
  <c r="G97" i="4"/>
  <c r="F97" i="4"/>
  <c r="H97" i="4" s="1"/>
  <c r="K104" i="1"/>
  <c r="G112" i="4"/>
  <c r="H112" i="4" s="1"/>
  <c r="F112" i="4"/>
  <c r="G111" i="4"/>
  <c r="F111" i="4"/>
  <c r="G109" i="4"/>
  <c r="H109" i="4"/>
  <c r="F109" i="4"/>
  <c r="G108" i="4"/>
  <c r="H108" i="4" s="1"/>
  <c r="F108" i="4"/>
  <c r="G107" i="4"/>
  <c r="F107" i="4"/>
  <c r="H107" i="4"/>
  <c r="G106" i="4"/>
  <c r="F106" i="4"/>
  <c r="F113" i="4"/>
  <c r="K115" i="1"/>
  <c r="L115" i="1" s="1"/>
  <c r="K113" i="1"/>
  <c r="L113" i="1" s="1"/>
  <c r="K112" i="1"/>
  <c r="L112" i="1" s="1"/>
  <c r="K114" i="1"/>
  <c r="G105" i="4"/>
  <c r="H105" i="4" s="1"/>
  <c r="F105" i="4"/>
  <c r="J32" i="1"/>
  <c r="J64" i="1"/>
  <c r="I64" i="1"/>
  <c r="I125" i="4"/>
  <c r="G143" i="4"/>
  <c r="H143" i="4"/>
  <c r="G141" i="4"/>
  <c r="H141" i="4" s="1"/>
  <c r="G140" i="4"/>
  <c r="G139" i="4"/>
  <c r="G138" i="4"/>
  <c r="G137" i="4"/>
  <c r="H137" i="4"/>
  <c r="F139" i="4"/>
  <c r="H139" i="4"/>
  <c r="F138" i="4"/>
  <c r="H138" i="4"/>
  <c r="F137" i="4"/>
  <c r="J125" i="4"/>
  <c r="J113" i="4"/>
  <c r="I113" i="4"/>
  <c r="J102" i="4"/>
  <c r="I102" i="4"/>
  <c r="G101" i="4"/>
  <c r="G100" i="4"/>
  <c r="G102" i="4" s="1"/>
  <c r="G99" i="4"/>
  <c r="G98" i="4"/>
  <c r="G96" i="4"/>
  <c r="G95" i="4"/>
  <c r="F101" i="4"/>
  <c r="H101" i="4" s="1"/>
  <c r="F100" i="4"/>
  <c r="H100" i="4"/>
  <c r="F99" i="4"/>
  <c r="H99" i="4" s="1"/>
  <c r="F98" i="4"/>
  <c r="H98" i="4"/>
  <c r="F96" i="4"/>
  <c r="H96" i="4"/>
  <c r="F95" i="4"/>
  <c r="H95" i="4"/>
  <c r="G89" i="4"/>
  <c r="G87" i="4"/>
  <c r="G86" i="4"/>
  <c r="G85" i="4"/>
  <c r="G84" i="4"/>
  <c r="G83" i="4"/>
  <c r="G82" i="4"/>
  <c r="F89" i="4"/>
  <c r="H89" i="4" s="1"/>
  <c r="F87" i="4"/>
  <c r="H87" i="4"/>
  <c r="F86" i="4"/>
  <c r="H86" i="4"/>
  <c r="F85" i="4"/>
  <c r="H85" i="4"/>
  <c r="F84" i="4"/>
  <c r="H84" i="4" s="1"/>
  <c r="F83" i="4"/>
  <c r="F82" i="4"/>
  <c r="G78" i="4"/>
  <c r="G77" i="4"/>
  <c r="G76" i="4"/>
  <c r="G75" i="4"/>
  <c r="G74" i="4"/>
  <c r="F78" i="4"/>
  <c r="H78" i="4"/>
  <c r="F77" i="4"/>
  <c r="F75" i="4"/>
  <c r="H75" i="4" s="1"/>
  <c r="F74" i="4"/>
  <c r="G69" i="4"/>
  <c r="G68" i="4"/>
  <c r="G63" i="4"/>
  <c r="G62" i="4"/>
  <c r="F69" i="4"/>
  <c r="F68" i="4"/>
  <c r="F63" i="4"/>
  <c r="F62" i="4"/>
  <c r="G58" i="4"/>
  <c r="G57" i="4"/>
  <c r="H57" i="4" s="1"/>
  <c r="G56" i="4"/>
  <c r="G55" i="4"/>
  <c r="G54" i="4"/>
  <c r="F58" i="4"/>
  <c r="H58" i="4" s="1"/>
  <c r="F57" i="4"/>
  <c r="F56" i="4"/>
  <c r="F55" i="4"/>
  <c r="H55" i="4" s="1"/>
  <c r="F54" i="4"/>
  <c r="G50" i="4"/>
  <c r="G49" i="4"/>
  <c r="G48" i="4"/>
  <c r="G47" i="4"/>
  <c r="F50" i="4"/>
  <c r="H50" i="4" s="1"/>
  <c r="F49" i="4"/>
  <c r="F48" i="4"/>
  <c r="J41" i="4"/>
  <c r="I41" i="4"/>
  <c r="G40" i="4"/>
  <c r="G41" i="4" s="1"/>
  <c r="F39" i="4"/>
  <c r="G33" i="4"/>
  <c r="G31" i="4"/>
  <c r="F35" i="4"/>
  <c r="F32" i="4"/>
  <c r="G26" i="4"/>
  <c r="H26" i="4" s="1"/>
  <c r="G25" i="4"/>
  <c r="H25" i="4" s="1"/>
  <c r="G24" i="4"/>
  <c r="H24" i="4" s="1"/>
  <c r="G23" i="4"/>
  <c r="H23" i="4"/>
  <c r="F26" i="4"/>
  <c r="F27" i="4" s="1"/>
  <c r="G141" i="1"/>
  <c r="F141" i="1"/>
  <c r="H132" i="1"/>
  <c r="G132" i="1"/>
  <c r="F132" i="1"/>
  <c r="I133" i="1"/>
  <c r="K133" i="1" s="1"/>
  <c r="L133" i="1"/>
  <c r="K108" i="1"/>
  <c r="L108" i="1" s="1"/>
  <c r="K107" i="1"/>
  <c r="L107" i="1"/>
  <c r="K106" i="1"/>
  <c r="L106" i="1" s="1"/>
  <c r="L104" i="1"/>
  <c r="K103" i="1"/>
  <c r="L103" i="1"/>
  <c r="K102" i="1"/>
  <c r="L102" i="1" s="1"/>
  <c r="H97" i="1"/>
  <c r="F97" i="1"/>
  <c r="H120" i="1"/>
  <c r="G120" i="1"/>
  <c r="F120" i="1"/>
  <c r="H109" i="1"/>
  <c r="F109" i="1"/>
  <c r="F86" i="1"/>
  <c r="F78" i="1"/>
  <c r="F64" i="1"/>
  <c r="H56" i="1"/>
  <c r="F56" i="1"/>
  <c r="L44" i="1"/>
  <c r="H46" i="1"/>
  <c r="G46" i="1"/>
  <c r="K37" i="1"/>
  <c r="L37" i="1" s="1"/>
  <c r="K36" i="1"/>
  <c r="H31" i="4"/>
  <c r="K40" i="1"/>
  <c r="M40" i="1" s="1"/>
  <c r="N40" i="1" s="1"/>
  <c r="H41" i="1"/>
  <c r="H32" i="1"/>
  <c r="G32" i="1"/>
  <c r="I25" i="1"/>
  <c r="K25" i="1" s="1"/>
  <c r="M25" i="1" s="1"/>
  <c r="N25" i="1" s="1"/>
  <c r="H25" i="1"/>
  <c r="K76" i="1"/>
  <c r="L76" i="1" s="1"/>
  <c r="M76" i="1"/>
  <c r="N76" i="1" s="1"/>
  <c r="K75" i="1"/>
  <c r="L75" i="1" s="1"/>
  <c r="I141" i="1"/>
  <c r="K31" i="1"/>
  <c r="M31" i="1" s="1"/>
  <c r="N31" i="1" s="1"/>
  <c r="K85" i="1"/>
  <c r="M85" i="1" s="1"/>
  <c r="K20" i="1"/>
  <c r="F15" i="4" s="1"/>
  <c r="H15" i="4" s="1"/>
  <c r="K21" i="1"/>
  <c r="M21" i="1" s="1"/>
  <c r="N21" i="1" s="1"/>
  <c r="K22" i="1"/>
  <c r="K23" i="1"/>
  <c r="F18" i="4" s="1"/>
  <c r="H18" i="4" s="1"/>
  <c r="K24" i="1"/>
  <c r="L24" i="1" s="1"/>
  <c r="F19" i="4"/>
  <c r="H19" i="4" s="1"/>
  <c r="K28" i="1"/>
  <c r="L28" i="1" s="1"/>
  <c r="K29" i="1"/>
  <c r="L29" i="1" s="1"/>
  <c r="K30" i="1"/>
  <c r="L30" i="1" s="1"/>
  <c r="I32" i="1"/>
  <c r="J46" i="1"/>
  <c r="K53" i="1"/>
  <c r="K54" i="1"/>
  <c r="M54" i="1" s="1"/>
  <c r="N54" i="1" s="1"/>
  <c r="K55" i="1"/>
  <c r="J56" i="1"/>
  <c r="K60" i="1"/>
  <c r="M60" i="1" s="1"/>
  <c r="N60" i="1" s="1"/>
  <c r="K61" i="1"/>
  <c r="M61" i="1" s="1"/>
  <c r="N61" i="1" s="1"/>
  <c r="K62" i="1"/>
  <c r="M62" i="1" s="1"/>
  <c r="N62" i="1" s="1"/>
  <c r="K63" i="1"/>
  <c r="M63" i="1"/>
  <c r="N63" i="1"/>
  <c r="K69" i="1"/>
  <c r="L69" i="1" s="1"/>
  <c r="M69" i="1"/>
  <c r="N69" i="1" s="1"/>
  <c r="K70" i="1"/>
  <c r="M70" i="1" s="1"/>
  <c r="N70" i="1" s="1"/>
  <c r="K82" i="1"/>
  <c r="M81" i="1" s="1"/>
  <c r="N81" i="1" s="1"/>
  <c r="J86" i="1"/>
  <c r="K91" i="1"/>
  <c r="M91" i="1"/>
  <c r="N91" i="1" s="1"/>
  <c r="K92" i="1"/>
  <c r="M92" i="1" s="1"/>
  <c r="N92" i="1" s="1"/>
  <c r="K93" i="1"/>
  <c r="M93" i="1"/>
  <c r="N93" i="1" s="1"/>
  <c r="K94" i="1"/>
  <c r="M94" i="1" s="1"/>
  <c r="N94" i="1" s="1"/>
  <c r="K96" i="1"/>
  <c r="I109" i="1"/>
  <c r="J109" i="1"/>
  <c r="K109" i="1" s="1"/>
  <c r="M109" i="1" s="1"/>
  <c r="K116" i="1"/>
  <c r="L116" i="1" s="1"/>
  <c r="K118" i="1"/>
  <c r="L118" i="1"/>
  <c r="K119" i="1"/>
  <c r="L119" i="1"/>
  <c r="I120" i="1"/>
  <c r="K120" i="1"/>
  <c r="M120" i="1" s="1"/>
  <c r="N120" i="1" s="1"/>
  <c r="J120" i="1"/>
  <c r="K128" i="1"/>
  <c r="L128" i="1"/>
  <c r="K129" i="1"/>
  <c r="K131" i="1"/>
  <c r="J133" i="1"/>
  <c r="K139" i="1"/>
  <c r="L139" i="1" s="1"/>
  <c r="K140" i="1"/>
  <c r="L140" i="1" s="1"/>
  <c r="J141" i="1"/>
  <c r="K144" i="1"/>
  <c r="K145" i="1"/>
  <c r="K146" i="1"/>
  <c r="K147" i="1"/>
  <c r="K148" i="1"/>
  <c r="K150" i="1"/>
  <c r="A3" i="1"/>
  <c r="L63" i="1"/>
  <c r="L152" i="1"/>
  <c r="H111" i="4"/>
  <c r="M116" i="1"/>
  <c r="N116" i="1" s="1"/>
  <c r="M118" i="1"/>
  <c r="N118" i="1" s="1"/>
  <c r="H121" i="4"/>
  <c r="G66" i="4"/>
  <c r="M96" i="1"/>
  <c r="N96" i="1" s="1"/>
  <c r="L84" i="1"/>
  <c r="I86" i="1"/>
  <c r="F33" i="4"/>
  <c r="I41" i="1"/>
  <c r="H106" i="4"/>
  <c r="G113" i="4"/>
  <c r="F47" i="4"/>
  <c r="I56" i="1"/>
  <c r="G88" i="4"/>
  <c r="H133" i="4"/>
  <c r="K72" i="1"/>
  <c r="M72" i="1" s="1"/>
  <c r="N72" i="1" s="1"/>
  <c r="M75" i="1"/>
  <c r="N75" i="1" s="1"/>
  <c r="F40" i="4"/>
  <c r="H40" i="4" s="1"/>
  <c r="K74" i="1"/>
  <c r="M74" i="1" s="1"/>
  <c r="N74" i="1" s="1"/>
  <c r="G70" i="4"/>
  <c r="I46" i="1"/>
  <c r="F102" i="4"/>
  <c r="H102" i="4" s="1"/>
  <c r="F67" i="4"/>
  <c r="H63" i="4" l="1"/>
  <c r="L85" i="1"/>
  <c r="H74" i="4"/>
  <c r="H67" i="4"/>
  <c r="H68" i="4"/>
  <c r="H56" i="4"/>
  <c r="K46" i="1"/>
  <c r="M46" i="1" s="1"/>
  <c r="N46" i="1" s="1"/>
  <c r="F47" i="1"/>
  <c r="K32" i="1"/>
  <c r="M32" i="1" s="1"/>
  <c r="N32" i="1" s="1"/>
  <c r="I97" i="1"/>
  <c r="F88" i="4"/>
  <c r="F90" i="4" s="1"/>
  <c r="K95" i="1"/>
  <c r="L95" i="1" s="1"/>
  <c r="L39" i="1"/>
  <c r="M23" i="1"/>
  <c r="H78" i="1"/>
  <c r="H83" i="4"/>
  <c r="H49" i="4"/>
  <c r="K141" i="1"/>
  <c r="L54" i="1"/>
  <c r="F41" i="4"/>
  <c r="H41" i="4" s="1"/>
  <c r="H70" i="4"/>
  <c r="G51" i="4"/>
  <c r="H88" i="4"/>
  <c r="K83" i="1"/>
  <c r="L83" i="1" s="1"/>
  <c r="L96" i="1"/>
  <c r="L94" i="1"/>
  <c r="L91" i="1"/>
  <c r="G90" i="4"/>
  <c r="K97" i="1"/>
  <c r="M97" i="1" s="1"/>
  <c r="N97" i="1" s="1"/>
  <c r="H77" i="4"/>
  <c r="H76" i="4"/>
  <c r="K86" i="1"/>
  <c r="M86" i="1" s="1"/>
  <c r="N86" i="1" s="1"/>
  <c r="L82" i="1"/>
  <c r="M82" i="1"/>
  <c r="N82" i="1" s="1"/>
  <c r="F79" i="4"/>
  <c r="F66" i="4"/>
  <c r="H66" i="4" s="1"/>
  <c r="H48" i="4"/>
  <c r="L53" i="1"/>
  <c r="J122" i="1"/>
  <c r="K56" i="1"/>
  <c r="M56" i="1" s="1"/>
  <c r="N56" i="1" s="1"/>
  <c r="F59" i="4"/>
  <c r="L61" i="1"/>
  <c r="L60" i="1"/>
  <c r="K64" i="1"/>
  <c r="M64" i="1" s="1"/>
  <c r="N64" i="1" s="1"/>
  <c r="M45" i="1"/>
  <c r="N45" i="1" s="1"/>
  <c r="J48" i="1"/>
  <c r="L40" i="1"/>
  <c r="H35" i="4"/>
  <c r="H32" i="4"/>
  <c r="G30" i="4"/>
  <c r="H30" i="4" s="1"/>
  <c r="L35" i="1"/>
  <c r="K41" i="1"/>
  <c r="M41" i="1" s="1"/>
  <c r="N41" i="1" s="1"/>
  <c r="L31" i="1"/>
  <c r="L32" i="1" s="1"/>
  <c r="I27" i="4"/>
  <c r="J27" i="4"/>
  <c r="G27" i="4"/>
  <c r="L23" i="1"/>
  <c r="F16" i="4"/>
  <c r="H16" i="4" s="1"/>
  <c r="L20" i="1"/>
  <c r="H122" i="1"/>
  <c r="H47" i="1"/>
  <c r="G109" i="1"/>
  <c r="L93" i="1"/>
  <c r="L81" i="1"/>
  <c r="L70" i="1"/>
  <c r="G78" i="1"/>
  <c r="G64" i="1"/>
  <c r="G56" i="1"/>
  <c r="F122" i="1"/>
  <c r="F125" i="1" s="1"/>
  <c r="F134" i="1" s="1"/>
  <c r="F142" i="1" s="1"/>
  <c r="F152" i="1" s="1"/>
  <c r="L52" i="1"/>
  <c r="L55" i="1"/>
  <c r="G97" i="1"/>
  <c r="L74" i="1"/>
  <c r="L59" i="1"/>
  <c r="L36" i="1"/>
  <c r="G47" i="1"/>
  <c r="H132" i="4"/>
  <c r="F134" i="4"/>
  <c r="H134" i="4" s="1"/>
  <c r="H27" i="4"/>
  <c r="I48" i="1"/>
  <c r="F51" i="4"/>
  <c r="H47" i="4"/>
  <c r="F36" i="4"/>
  <c r="H122" i="4"/>
  <c r="L129" i="1"/>
  <c r="H62" i="4"/>
  <c r="H113" i="4"/>
  <c r="F17" i="4"/>
  <c r="H17" i="4" s="1"/>
  <c r="M22" i="1"/>
  <c r="N22" i="1" s="1"/>
  <c r="L22" i="1"/>
  <c r="K73" i="1"/>
  <c r="K77" i="1"/>
  <c r="G36" i="4"/>
  <c r="G43" i="4" s="1"/>
  <c r="H82" i="4"/>
  <c r="H140" i="4"/>
  <c r="L72" i="1"/>
  <c r="G59" i="4"/>
  <c r="H54" i="4"/>
  <c r="H124" i="4"/>
  <c r="L131" i="1"/>
  <c r="K130" i="1"/>
  <c r="L109" i="1"/>
  <c r="H69" i="4"/>
  <c r="G79" i="4"/>
  <c r="M114" i="1"/>
  <c r="N114" i="1" s="1"/>
  <c r="L114" i="1"/>
  <c r="L120" i="1" s="1"/>
  <c r="L38" i="1"/>
  <c r="L21" i="1"/>
  <c r="L62" i="1"/>
  <c r="L92" i="1"/>
  <c r="K90" i="1"/>
  <c r="G64" i="4"/>
  <c r="G65" i="4"/>
  <c r="H65" i="4" s="1"/>
  <c r="M95" i="1" l="1"/>
  <c r="N95" i="1" s="1"/>
  <c r="L56" i="1"/>
  <c r="H125" i="1"/>
  <c r="H134" i="1" s="1"/>
  <c r="J90" i="4"/>
  <c r="I79" i="4"/>
  <c r="J79" i="4"/>
  <c r="M83" i="1"/>
  <c r="N83" i="1" s="1"/>
  <c r="L86" i="1"/>
  <c r="G122" i="1"/>
  <c r="G125" i="1" s="1"/>
  <c r="G134" i="1" s="1"/>
  <c r="G142" i="1" s="1"/>
  <c r="G152" i="1" s="1"/>
  <c r="L64" i="1"/>
  <c r="L41" i="1"/>
  <c r="I90" i="4"/>
  <c r="H90" i="4"/>
  <c r="H79" i="4"/>
  <c r="G71" i="4"/>
  <c r="G115" i="4" s="1"/>
  <c r="G118" i="4" s="1"/>
  <c r="G128" i="4" s="1"/>
  <c r="G135" i="4" s="1"/>
  <c r="J125" i="1"/>
  <c r="J135" i="1" s="1"/>
  <c r="J142" i="1" s="1"/>
  <c r="J152" i="1" s="1"/>
  <c r="G145" i="4" s="1"/>
  <c r="H59" i="4"/>
  <c r="L25" i="1"/>
  <c r="I20" i="4"/>
  <c r="J20" i="4"/>
  <c r="H36" i="4"/>
  <c r="M90" i="1"/>
  <c r="N90" i="1" s="1"/>
  <c r="L90" i="1"/>
  <c r="L97" i="1" s="1"/>
  <c r="J59" i="4"/>
  <c r="I59" i="4"/>
  <c r="I51" i="4"/>
  <c r="J51" i="4"/>
  <c r="K71" i="1"/>
  <c r="I78" i="1"/>
  <c r="F64" i="4"/>
  <c r="F20" i="4"/>
  <c r="L73" i="1"/>
  <c r="M73" i="1"/>
  <c r="N73" i="1" s="1"/>
  <c r="K48" i="1"/>
  <c r="M48" i="1" s="1"/>
  <c r="N48" i="1" s="1"/>
  <c r="J36" i="4"/>
  <c r="I36" i="4"/>
  <c r="M77" i="1"/>
  <c r="N77" i="1" s="1"/>
  <c r="L77" i="1"/>
  <c r="H51" i="4"/>
  <c r="L48" i="1" l="1"/>
  <c r="J42" i="4"/>
  <c r="I42" i="4"/>
  <c r="H20" i="4"/>
  <c r="F43" i="4"/>
  <c r="K78" i="1"/>
  <c r="M78" i="1" s="1"/>
  <c r="N78" i="1" s="1"/>
  <c r="I122" i="1"/>
  <c r="H64" i="4"/>
  <c r="F71" i="4"/>
  <c r="M71" i="1"/>
  <c r="N71" i="1" s="1"/>
  <c r="L71" i="1"/>
  <c r="L78" i="1" s="1"/>
  <c r="L122" i="1" s="1"/>
  <c r="H71" i="4" l="1"/>
  <c r="F115" i="4"/>
  <c r="H115" i="4" s="1"/>
  <c r="J71" i="4"/>
  <c r="J114" i="4" s="1"/>
  <c r="I71" i="4"/>
  <c r="I114" i="4" s="1"/>
  <c r="K122" i="1"/>
  <c r="I125" i="1"/>
  <c r="H43" i="4"/>
  <c r="I116" i="4" l="1"/>
  <c r="I127" i="4" s="1"/>
  <c r="J116" i="4"/>
  <c r="J127" i="4" s="1"/>
  <c r="M122" i="1"/>
  <c r="N122" i="1" s="1"/>
  <c r="F142" i="4"/>
  <c r="H142" i="4" s="1"/>
  <c r="F118" i="4"/>
  <c r="H118" i="4" s="1"/>
  <c r="H128" i="4" s="1"/>
  <c r="K125" i="1"/>
  <c r="L125" i="1" s="1"/>
  <c r="I135" i="1"/>
  <c r="I142" i="1" s="1"/>
  <c r="F128" i="4" l="1"/>
  <c r="F135" i="4" s="1"/>
  <c r="H135" i="4" s="1"/>
  <c r="I129" i="4" s="1"/>
  <c r="I134" i="4" s="1"/>
  <c r="I135" i="4" s="1"/>
  <c r="J129" i="4" s="1"/>
  <c r="J134" i="4" s="1"/>
  <c r="J135" i="4" s="1"/>
  <c r="J145" i="4" s="1"/>
  <c r="I152" i="1"/>
  <c r="K142" i="1"/>
  <c r="K135" i="1"/>
  <c r="L135" i="1"/>
  <c r="I145" i="4" l="1"/>
  <c r="K152" i="1"/>
  <c r="H145" i="4" s="1"/>
  <c r="F145" i="4"/>
</calcChain>
</file>

<file path=xl/sharedStrings.xml><?xml version="1.0" encoding="utf-8"?>
<sst xmlns="http://schemas.openxmlformats.org/spreadsheetml/2006/main" count="597" uniqueCount="234">
  <si>
    <t>FINANCIAL REPORT -- ALTERNATIVE FORM</t>
  </si>
  <si>
    <t>Charter School Name:</t>
  </si>
  <si>
    <t>CDS #:</t>
  </si>
  <si>
    <t>Charter Approving Entity:</t>
  </si>
  <si>
    <t>County:</t>
  </si>
  <si>
    <t>Charter #:</t>
  </si>
  <si>
    <t>This charter school uses the following basis of accounting:</t>
  </si>
  <si>
    <t>Please enter an "X" in the applicable box below; check only one box</t>
  </si>
  <si>
    <r>
      <t>Accrual Basis</t>
    </r>
    <r>
      <rPr>
        <sz val="10"/>
        <color indexed="8"/>
        <rFont val="Arial"/>
        <family val="2"/>
      </rPr>
      <t xml:space="preserve"> (</t>
    </r>
    <r>
      <rPr>
        <sz val="9"/>
        <color indexed="8"/>
        <rFont val="Arial"/>
        <family val="2"/>
      </rPr>
      <t>Applicable Capital Assets/Interest on Long-Term Debt/Long-Term Liabilities objects are 6900, 7438, 9400-9499, and 9660-9669)</t>
    </r>
  </si>
  <si>
    <r>
      <t xml:space="preserve">Modified Accrual Basis </t>
    </r>
    <r>
      <rPr>
        <sz val="9"/>
        <color indexed="8"/>
        <rFont val="Arial"/>
        <family val="2"/>
      </rPr>
      <t xml:space="preserve">(Applicable Capital Outlay/Debt Service objects are 6100-6170, 6200-6500, 7438, and 7439) </t>
    </r>
  </si>
  <si>
    <t xml:space="preserve">              Description</t>
  </si>
  <si>
    <t>Object Code</t>
  </si>
  <si>
    <t>A.</t>
  </si>
  <si>
    <t>REVENUES</t>
  </si>
  <si>
    <t xml:space="preserve"> </t>
  </si>
  <si>
    <t>1.</t>
  </si>
  <si>
    <t>State Aid - Current Year</t>
  </si>
  <si>
    <t>State Aid - Prior Years</t>
  </si>
  <si>
    <t>2.</t>
  </si>
  <si>
    <t>Federal Revenues (see NOTE on last page)</t>
  </si>
  <si>
    <t xml:space="preserve">No Child Left Behind </t>
  </si>
  <si>
    <t>Special Education - Federal</t>
  </si>
  <si>
    <t>8181, 8182</t>
  </si>
  <si>
    <t>Child Nutrition - Federal</t>
  </si>
  <si>
    <t>Other Federal Revenues</t>
  </si>
  <si>
    <t xml:space="preserve">          Total, Federal Revenues </t>
  </si>
  <si>
    <t>3.</t>
  </si>
  <si>
    <t>Other State Revenues</t>
  </si>
  <si>
    <t>Special Education - State</t>
  </si>
  <si>
    <t>StateRevSE</t>
  </si>
  <si>
    <t>All Other State Revenues</t>
  </si>
  <si>
    <t>StateRevAO</t>
  </si>
  <si>
    <t xml:space="preserve">         Total, Other State Revenues</t>
  </si>
  <si>
    <t>4.</t>
  </si>
  <si>
    <t>Other Local Revenues</t>
  </si>
  <si>
    <t xml:space="preserve">Transfers from Sponsoring LEAs to Charter Schools </t>
  </si>
  <si>
    <t>All Other Local Revenues</t>
  </si>
  <si>
    <t>LocalRevAO</t>
  </si>
  <si>
    <t xml:space="preserve">          Total, Local Revenues</t>
  </si>
  <si>
    <t>5.</t>
  </si>
  <si>
    <t>TOTAL REVENUES</t>
  </si>
  <si>
    <t>B.</t>
  </si>
  <si>
    <t>EXPENDITURES</t>
  </si>
  <si>
    <t>Certificated Salaries</t>
  </si>
  <si>
    <t>Teachers' Salaries</t>
  </si>
  <si>
    <t>Certificated Pupil Support Salaries</t>
  </si>
  <si>
    <t>Certificated Supervisors' and Administrators' Salaries</t>
  </si>
  <si>
    <t>Other Certificated Salaries</t>
  </si>
  <si>
    <t xml:space="preserve">          Total, Certificated Salaries</t>
  </si>
  <si>
    <t>Non-certificated Salaries</t>
  </si>
  <si>
    <t>Instructional Aides' Salaries</t>
  </si>
  <si>
    <t>Non-certificated Support Salaries</t>
  </si>
  <si>
    <t>Non-certificated Supervisors' and Administrators' Sal.</t>
  </si>
  <si>
    <t>Clerical and Office Salaries</t>
  </si>
  <si>
    <t>Other Non-certificated Salaries</t>
  </si>
  <si>
    <t xml:space="preserve">          Total, Non-certificated Salaries</t>
  </si>
  <si>
    <t>Employee Benefits</t>
  </si>
  <si>
    <t>STRS</t>
  </si>
  <si>
    <t>3101-3102</t>
  </si>
  <si>
    <t>PERS</t>
  </si>
  <si>
    <t>3201-3202</t>
  </si>
  <si>
    <t>OASDI / Medicare / Alternative</t>
  </si>
  <si>
    <t>3301-3302</t>
  </si>
  <si>
    <t>Health and Welfare Benefits</t>
  </si>
  <si>
    <t>3401-3402</t>
  </si>
  <si>
    <t>Unemployment Insurance</t>
  </si>
  <si>
    <t>3501-3502</t>
  </si>
  <si>
    <t>Workers' Compensation Insurance</t>
  </si>
  <si>
    <t>3601-3602</t>
  </si>
  <si>
    <t>Retiree Benefits</t>
  </si>
  <si>
    <t>3701-3702</t>
  </si>
  <si>
    <t>PERS Reduction (for revenue limit funded schools)</t>
  </si>
  <si>
    <t>3801-3802</t>
  </si>
  <si>
    <t>Other Employee Benefits</t>
  </si>
  <si>
    <t>3901-3902</t>
  </si>
  <si>
    <t xml:space="preserve">          Total, Employee Benefits</t>
  </si>
  <si>
    <t>Books and Supplies</t>
  </si>
  <si>
    <t>Approved Textbooks and Core Curricula Materials</t>
  </si>
  <si>
    <t>Books and Other Reference Materials</t>
  </si>
  <si>
    <t>Materials and Supplies</t>
  </si>
  <si>
    <t>Noncapitalized Equipment</t>
  </si>
  <si>
    <t>Food</t>
  </si>
  <si>
    <t xml:space="preserve">          Total, Books and Supplies</t>
  </si>
  <si>
    <t>Services and Other Operating Expenditures</t>
  </si>
  <si>
    <t>Travel and Conferences</t>
  </si>
  <si>
    <t>Dues and Memberships</t>
  </si>
  <si>
    <t>Insurance</t>
  </si>
  <si>
    <t>5400</t>
  </si>
  <si>
    <t>Operations and Housekeeping Services</t>
  </si>
  <si>
    <t>Rentals, Leases, Repairs, and Noncap. Improvements</t>
  </si>
  <si>
    <t>Professional/Consulting Services and Operating Expend.</t>
  </si>
  <si>
    <t>Communications</t>
  </si>
  <si>
    <t xml:space="preserve">          Total, Services and Other Operating Expenditures</t>
  </si>
  <si>
    <t xml:space="preserve">          </t>
  </si>
  <si>
    <t>6.</t>
  </si>
  <si>
    <t>Capital Outlay</t>
  </si>
  <si>
    <t xml:space="preserve">(Objects 6100-6170, 6200-6500 for modified </t>
  </si>
  <si>
    <t xml:space="preserve"> accrual basis only)</t>
  </si>
  <si>
    <r>
      <t xml:space="preserve">Land and Land Improvements </t>
    </r>
    <r>
      <rPr>
        <sz val="9"/>
        <color indexed="8"/>
        <rFont val="Arial"/>
        <family val="2"/>
      </rPr>
      <t/>
    </r>
  </si>
  <si>
    <t>6100-6170</t>
  </si>
  <si>
    <t>Buildings and Improvements of Buildings</t>
  </si>
  <si>
    <t>Books and Media for New School Libraries or Major</t>
  </si>
  <si>
    <t xml:space="preserve">     Expansion of School Libraries </t>
  </si>
  <si>
    <t xml:space="preserve">Equipment </t>
  </si>
  <si>
    <t xml:space="preserve">Equipment Replacement </t>
  </si>
  <si>
    <t xml:space="preserve">          Total, Capital Outlay</t>
  </si>
  <si>
    <t>7.</t>
  </si>
  <si>
    <t xml:space="preserve">Other Outgo </t>
  </si>
  <si>
    <t>Tuition to Other Schools</t>
  </si>
  <si>
    <t>7110-7143</t>
  </si>
  <si>
    <t>Transfers of Pass-Through Revenues to Other LEAs</t>
  </si>
  <si>
    <t>7211-7213</t>
  </si>
  <si>
    <t>Transfers of Apportionments to Other LEAs - Spec. Ed.</t>
  </si>
  <si>
    <t>7221-7223SE</t>
  </si>
  <si>
    <t>Transfers of Apportionments to Other LEAs - All Other</t>
  </si>
  <si>
    <t>7221-7223AO</t>
  </si>
  <si>
    <t>All Other Transfers</t>
  </si>
  <si>
    <t>7280-7299</t>
  </si>
  <si>
    <t>Debt Service:</t>
  </si>
  <si>
    <t xml:space="preserve">     Interest </t>
  </si>
  <si>
    <r>
      <t xml:space="preserve">     Principal </t>
    </r>
    <r>
      <rPr>
        <sz val="9"/>
        <color indexed="8"/>
        <rFont val="Arial"/>
        <family val="2"/>
      </rPr>
      <t>(for modified accrual basis only)</t>
    </r>
  </si>
  <si>
    <t xml:space="preserve">          Total, Other Outgo</t>
  </si>
  <si>
    <t>8.</t>
  </si>
  <si>
    <t>TOTAL EXPENDITURES</t>
  </si>
  <si>
    <t>C.</t>
  </si>
  <si>
    <t>EXCESS (DEFICIENCY) OF REVENUES OVER EXPEND.</t>
  </si>
  <si>
    <t>BEFORE OTHER FINANCING SOURCES AND USES (A5-B8)</t>
  </si>
  <si>
    <t>For information regarding this report, please contact:</t>
  </si>
  <si>
    <t>For Approving Entity:</t>
  </si>
  <si>
    <t>For Charter School:</t>
  </si>
  <si>
    <t>Name</t>
  </si>
  <si>
    <t>Title</t>
  </si>
  <si>
    <t>Telephone</t>
  </si>
  <si>
    <t>E-mail address</t>
  </si>
  <si>
    <t>To the entity that approved the charter school:</t>
  </si>
  <si>
    <t>)</t>
  </si>
  <si>
    <r>
      <t xml:space="preserve">has been approved, and is hereby filed by the charter school pursuant to </t>
    </r>
    <r>
      <rPr>
        <i/>
        <sz val="11"/>
        <rFont val="Arial"/>
        <family val="2"/>
      </rPr>
      <t>Education Code</t>
    </r>
    <r>
      <rPr>
        <sz val="11"/>
        <rFont val="Arial"/>
        <family val="2"/>
      </rPr>
      <t xml:space="preserve"> Section 42100(b).</t>
    </r>
  </si>
  <si>
    <t>Signed:</t>
  </si>
  <si>
    <t xml:space="preserve">      Date:</t>
  </si>
  <si>
    <t>Charter School Official</t>
  </si>
  <si>
    <t>(Original signature required)</t>
  </si>
  <si>
    <t>Printed
Name:</t>
  </si>
  <si>
    <t xml:space="preserve">       Title:</t>
  </si>
  <si>
    <r>
      <t xml:space="preserve">is hereby filed with the County Superintendent pursuant to </t>
    </r>
    <r>
      <rPr>
        <i/>
        <sz val="11"/>
        <rFont val="Arial"/>
        <family val="2"/>
      </rPr>
      <t>Education Code</t>
    </r>
    <r>
      <rPr>
        <sz val="11"/>
        <rFont val="Arial"/>
        <family val="2"/>
      </rPr>
      <t xml:space="preserve"> Section 42100(a).</t>
    </r>
  </si>
  <si>
    <t>Authorized Representative of
Charter Approving Entity</t>
  </si>
  <si>
    <t>To the Superintendent of Public Instruction:</t>
  </si>
  <si>
    <t>County Superintendent/Designee</t>
  </si>
  <si>
    <t>Charter School Certification</t>
  </si>
  <si>
    <r>
      <t xml:space="preserve">verified for mathematical accuracy by the County Superintendent of Schools pursuant to </t>
    </r>
    <r>
      <rPr>
        <i/>
        <sz val="10.5"/>
        <rFont val="Arial"/>
        <family val="2"/>
      </rPr>
      <t>Education Code</t>
    </r>
    <r>
      <rPr>
        <sz val="10.5"/>
        <rFont val="Arial"/>
        <family val="2"/>
      </rPr>
      <t xml:space="preserve"> Section 42100(a).</t>
    </r>
  </si>
  <si>
    <t>x</t>
  </si>
  <si>
    <t>Remaining Budget</t>
  </si>
  <si>
    <t>%</t>
  </si>
  <si>
    <t>D.</t>
  </si>
  <si>
    <t>OTHER FINANCING SOURCES / USES</t>
  </si>
  <si>
    <t>Other Sources</t>
  </si>
  <si>
    <t>8930-8979</t>
  </si>
  <si>
    <t>Less:  Other Uses</t>
  </si>
  <si>
    <t>7630-7699</t>
  </si>
  <si>
    <t>Contributions Between Unrestricted and Restricted Accounts</t>
  </si>
  <si>
    <t>(must net to zero)</t>
  </si>
  <si>
    <t>8980-8999</t>
  </si>
  <si>
    <t>TOTAL OTHER FINANCING SOURCES / USES</t>
  </si>
  <si>
    <t>E.</t>
  </si>
  <si>
    <t xml:space="preserve">NET INCREASE (DECREASE) IN FUND BALANCE (C + D4) </t>
  </si>
  <si>
    <t>F.</t>
  </si>
  <si>
    <t>FUND BALANCE, RESERVES</t>
  </si>
  <si>
    <t>Beginning Fund Balance</t>
  </si>
  <si>
    <t>a.</t>
  </si>
  <si>
    <t>As of July 1</t>
  </si>
  <si>
    <t>b.</t>
  </si>
  <si>
    <t>Adjustments/Restatements to Beginning Balance</t>
  </si>
  <si>
    <t>9793, 9795</t>
  </si>
  <si>
    <t>c.</t>
  </si>
  <si>
    <t>Adjusted Beginning Balance</t>
  </si>
  <si>
    <t xml:space="preserve">Reserve for Revolving Cash (equals object 9130) </t>
  </si>
  <si>
    <t>Reserve for Stores (equals object 9320)</t>
  </si>
  <si>
    <t>Reserve for Prepaid Expenditures (equals object 9330)</t>
  </si>
  <si>
    <t>Legally Restricted Balance</t>
  </si>
  <si>
    <t>Designated for Economic Uncertainties</t>
  </si>
  <si>
    <t>Other Designations</t>
  </si>
  <si>
    <t>9775, 9780</t>
  </si>
  <si>
    <t>Undesignated / Unappropriated Amount</t>
  </si>
  <si>
    <t>Board Approved Operating Budget (B)</t>
  </si>
  <si>
    <t xml:space="preserve">Actuals to Date </t>
  </si>
  <si>
    <t>Difference (Col B &amp; D)</t>
  </si>
  <si>
    <t>LCFF Sources</t>
  </si>
  <si>
    <t>Education Protection Account - Current Year</t>
  </si>
  <si>
    <t>Transfer of Charter Schools in Lieu of Property Taxes</t>
  </si>
  <si>
    <t>Other LCFF Transfers</t>
  </si>
  <si>
    <t>8091, 8097</t>
  </si>
  <si>
    <t xml:space="preserve">Original Budget </t>
  </si>
  <si>
    <t xml:space="preserve">          Total, LCFF Sources</t>
  </si>
  <si>
    <t>Child Nutrition Programs</t>
  </si>
  <si>
    <t>Mandated Costs Reimbursements</t>
  </si>
  <si>
    <t>Lottery - Unrestricted and Instructional Materials</t>
  </si>
  <si>
    <t>Ending Fund Balance, Oct 31 (E + F.1.c.)</t>
  </si>
  <si>
    <t>Subagreeemnts for Services</t>
  </si>
  <si>
    <r>
      <t xml:space="preserve">Depreciation Expense </t>
    </r>
    <r>
      <rPr>
        <sz val="9"/>
        <color indexed="8"/>
        <rFont val="Arial"/>
        <family val="2"/>
      </rPr>
      <t>(for accrual basis only)</t>
    </r>
  </si>
  <si>
    <t>Components of Ending Fund Balance:</t>
  </si>
  <si>
    <t>MULTI-YEAR PROJECTION - ALTERNATIVE FORM</t>
  </si>
  <si>
    <t>Fiscal Year:</t>
  </si>
  <si>
    <t xml:space="preserve"> All Others</t>
  </si>
  <si>
    <t>CHARTER SCHOOL</t>
  </si>
  <si>
    <t xml:space="preserve">Federal Revenues </t>
  </si>
  <si>
    <t>Net Investment in Capital Assests (Accrual Basis Only)</t>
  </si>
  <si>
    <t>Low Performing Student Block Grant</t>
  </si>
  <si>
    <t>Totals for 2024-25</t>
  </si>
  <si>
    <t>San Diego</t>
  </si>
  <si>
    <t>To the Dehesa Elementary School District</t>
  </si>
  <si>
    <t>Dehesa Elementary</t>
  </si>
  <si>
    <t>Method Schools</t>
  </si>
  <si>
    <t>1617</t>
  </si>
  <si>
    <t>37-68049-0129221</t>
  </si>
  <si>
    <t>Stefanie Bryant</t>
  </si>
  <si>
    <t>801.360.9819</t>
  </si>
  <si>
    <t>sbryant@methodschools.org</t>
  </si>
  <si>
    <t>CFO</t>
  </si>
  <si>
    <t>July 1, 2023 to June 30, 2024</t>
  </si>
  <si>
    <t>2023-24</t>
  </si>
  <si>
    <t>2023-24 (populated from Alternative Form Tab)</t>
  </si>
  <si>
    <t>Totals for 2025-26</t>
  </si>
  <si>
    <t>Superintendent</t>
  </si>
  <si>
    <t>619-444-2161</t>
  </si>
  <si>
    <t>Second Interim Budget Unrestricted</t>
  </si>
  <si>
    <t>Second Interim Budget Restricted</t>
  </si>
  <si>
    <t>Second Interim Budget Total (D)</t>
  </si>
  <si>
    <t>CHARTER SCHOOLS SECOND INTERIM</t>
  </si>
  <si>
    <t>CHARTER SCHOOL SECOND INTERIM</t>
  </si>
  <si>
    <t>Dr. Elizabeth Carzoli</t>
  </si>
  <si>
    <t>elizabeth.carzoli@dehesasd.net</t>
  </si>
  <si>
    <t>SEcond Interim Budget Unrestricted</t>
  </si>
  <si>
    <t>SecondInterim Budget Restricted</t>
  </si>
  <si>
    <t>Second Interim Budget Total</t>
  </si>
  <si>
    <t>2023-24 CHARTER SCHOOL SECOND INTERIM FINANCIAL REPORT -- ALTERNATIVE FORM:  This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</si>
</sst>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b/>
      <u/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sz val="10.5"/>
      <name val="Arial"/>
      <family val="2"/>
    </font>
    <font>
      <i/>
      <sz val="10.5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9" fontId="1" fillId="0" borderId="0" applyFont="0" applyFill="0" applyBorder="0" applyAlignment="0" applyProtection="0"/>
  </cellStyleXfs>
  <cellXfs count="485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quotePrefix="1" applyFont="1" applyAlignment="1">
      <alignment horizontal="left"/>
    </xf>
    <xf numFmtId="49" fontId="0" fillId="0" borderId="0" xfId="0" applyNumberFormat="1" applyAlignment="1">
      <alignment horizontal="left"/>
    </xf>
    <xf numFmtId="49" fontId="4" fillId="0" borderId="0" xfId="0" applyNumberFormat="1" applyFont="1" applyAlignment="1">
      <alignment horizontal="left"/>
    </xf>
    <xf numFmtId="0" fontId="6" fillId="0" borderId="1" xfId="0" applyFont="1" applyBorder="1" applyAlignment="1" applyProtection="1">
      <alignment horizontal="right"/>
      <protection locked="0"/>
    </xf>
    <xf numFmtId="0" fontId="7" fillId="0" borderId="0" xfId="0" quotePrefix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8" fillId="0" borderId="0" xfId="0" quotePrefix="1" applyFont="1" applyAlignment="1">
      <alignment horizontal="left"/>
    </xf>
    <xf numFmtId="49" fontId="2" fillId="2" borderId="2" xfId="0" applyNumberFormat="1" applyFont="1" applyFill="1" applyBorder="1" applyAlignment="1">
      <alignment horizontal="center"/>
    </xf>
    <xf numFmtId="49" fontId="6" fillId="0" borderId="3" xfId="0" applyNumberFormat="1" applyFont="1" applyBorder="1"/>
    <xf numFmtId="49" fontId="6" fillId="0" borderId="0" xfId="0" applyNumberFormat="1" applyFont="1"/>
    <xf numFmtId="49" fontId="2" fillId="0" borderId="0" xfId="0" applyNumberFormat="1" applyFont="1"/>
    <xf numFmtId="0" fontId="2" fillId="0" borderId="4" xfId="0" applyFont="1" applyBorder="1" applyAlignment="1">
      <alignment horizontal="center"/>
    </xf>
    <xf numFmtId="49" fontId="6" fillId="0" borderId="0" xfId="0" quotePrefix="1" applyNumberFormat="1" applyFont="1"/>
    <xf numFmtId="0" fontId="2" fillId="0" borderId="5" xfId="0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3" xfId="0" applyNumberFormat="1" applyFont="1" applyBorder="1"/>
    <xf numFmtId="0" fontId="2" fillId="0" borderId="6" xfId="0" applyFont="1" applyBorder="1" applyAlignment="1">
      <alignment horizontal="center"/>
    </xf>
    <xf numFmtId="49" fontId="2" fillId="0" borderId="0" xfId="0" quotePrefix="1" applyNumberFormat="1" applyFont="1" applyAlignment="1">
      <alignment horizontal="left"/>
    </xf>
    <xf numFmtId="49" fontId="6" fillId="0" borderId="3" xfId="0" quotePrefix="1" applyNumberFormat="1" applyFont="1" applyBorder="1"/>
    <xf numFmtId="0" fontId="2" fillId="0" borderId="3" xfId="0" applyFont="1" applyBorder="1"/>
    <xf numFmtId="0" fontId="6" fillId="0" borderId="0" xfId="0" quotePrefix="1" applyFont="1"/>
    <xf numFmtId="49" fontId="2" fillId="0" borderId="0" xfId="0" applyNumberFormat="1" applyFont="1" applyAlignment="1">
      <alignment wrapText="1"/>
    </xf>
    <xf numFmtId="0" fontId="2" fillId="0" borderId="7" xfId="0" quotePrefix="1" applyFont="1" applyBorder="1" applyAlignment="1">
      <alignment horizontal="center"/>
    </xf>
    <xf numFmtId="49" fontId="9" fillId="0" borderId="0" xfId="0" quotePrefix="1" applyNumberFormat="1" applyFont="1" applyAlignment="1">
      <alignment horizontal="left"/>
    </xf>
    <xf numFmtId="0" fontId="10" fillId="0" borderId="0" xfId="4" applyFont="1" applyAlignment="1">
      <alignment horizontal="centerContinuous"/>
    </xf>
    <xf numFmtId="0" fontId="10" fillId="0" borderId="0" xfId="4" applyFont="1"/>
    <xf numFmtId="0" fontId="4" fillId="0" borderId="8" xfId="4" applyFont="1" applyBorder="1"/>
    <xf numFmtId="0" fontId="4" fillId="0" borderId="9" xfId="4" quotePrefix="1" applyFont="1" applyBorder="1" applyAlignment="1">
      <alignment horizontal="left"/>
    </xf>
    <xf numFmtId="0" fontId="4" fillId="0" borderId="9" xfId="0" applyFont="1" applyBorder="1"/>
    <xf numFmtId="0" fontId="12" fillId="0" borderId="0" xfId="4" applyFont="1"/>
    <xf numFmtId="0" fontId="4" fillId="0" borderId="0" xfId="0" applyFont="1"/>
    <xf numFmtId="0" fontId="4" fillId="0" borderId="0" xfId="4" applyFont="1"/>
    <xf numFmtId="0" fontId="4" fillId="0" borderId="10" xfId="4" applyFont="1" applyBorder="1"/>
    <xf numFmtId="0" fontId="4" fillId="0" borderId="10" xfId="0" applyFont="1" applyBorder="1"/>
    <xf numFmtId="0" fontId="4" fillId="0" borderId="9" xfId="4" applyFont="1" applyBorder="1"/>
    <xf numFmtId="0" fontId="10" fillId="0" borderId="11" xfId="4" applyFont="1" applyBorder="1" applyAlignment="1" applyProtection="1">
      <alignment horizontal="center"/>
      <protection locked="0"/>
    </xf>
    <xf numFmtId="0" fontId="4" fillId="0" borderId="0" xfId="4" quotePrefix="1" applyFont="1" applyAlignment="1">
      <alignment horizontal="left"/>
    </xf>
    <xf numFmtId="0" fontId="10" fillId="0" borderId="0" xfId="4" applyFont="1" applyAlignment="1">
      <alignment horizontal="centerContinuous" vertical="top"/>
    </xf>
    <xf numFmtId="0" fontId="4" fillId="0" borderId="0" xfId="0" applyFont="1" applyAlignment="1">
      <alignment horizontal="centerContinuous" vertical="top"/>
    </xf>
    <xf numFmtId="0" fontId="4" fillId="0" borderId="0" xfId="4" applyFont="1" applyAlignment="1">
      <alignment wrapText="1"/>
    </xf>
    <xf numFmtId="0" fontId="4" fillId="0" borderId="12" xfId="4" applyFont="1" applyBorder="1"/>
    <xf numFmtId="0" fontId="4" fillId="0" borderId="13" xfId="4" applyFont="1" applyBorder="1"/>
    <xf numFmtId="0" fontId="4" fillId="0" borderId="13" xfId="0" applyFont="1" applyBorder="1"/>
    <xf numFmtId="0" fontId="10" fillId="0" borderId="10" xfId="4" applyFont="1" applyBorder="1" applyAlignment="1">
      <alignment horizontal="centerContinuous" wrapText="1"/>
    </xf>
    <xf numFmtId="0" fontId="10" fillId="0" borderId="10" xfId="4" applyFont="1" applyBorder="1"/>
    <xf numFmtId="0" fontId="10" fillId="0" borderId="0" xfId="4" applyFont="1" applyAlignment="1">
      <alignment horizontal="center"/>
    </xf>
    <xf numFmtId="0" fontId="10" fillId="0" borderId="8" xfId="4" applyFont="1" applyBorder="1"/>
    <xf numFmtId="0" fontId="14" fillId="0" borderId="0" xfId="4" applyFont="1"/>
    <xf numFmtId="9" fontId="2" fillId="0" borderId="0" xfId="5" applyFont="1" applyProtection="1"/>
    <xf numFmtId="9" fontId="6" fillId="2" borderId="14" xfId="5" applyFont="1" applyFill="1" applyBorder="1" applyAlignment="1" applyProtection="1">
      <alignment horizontal="center" wrapText="1"/>
    </xf>
    <xf numFmtId="9" fontId="2" fillId="0" borderId="15" xfId="5" applyFont="1" applyBorder="1" applyProtection="1"/>
    <xf numFmtId="9" fontId="2" fillId="0" borderId="15" xfId="5" applyFont="1" applyFill="1" applyBorder="1" applyProtection="1"/>
    <xf numFmtId="9" fontId="2" fillId="3" borderId="15" xfId="5" applyFont="1" applyFill="1" applyBorder="1" applyProtection="1"/>
    <xf numFmtId="9" fontId="0" fillId="0" borderId="0" xfId="5" applyFont="1"/>
    <xf numFmtId="38" fontId="2" fillId="2" borderId="16" xfId="0" applyNumberFormat="1" applyFont="1" applyFill="1" applyBorder="1" applyAlignment="1">
      <alignment horizontal="right"/>
    </xf>
    <xf numFmtId="38" fontId="2" fillId="3" borderId="17" xfId="0" applyNumberFormat="1" applyFont="1" applyFill="1" applyBorder="1"/>
    <xf numFmtId="9" fontId="2" fillId="3" borderId="18" xfId="5" applyFont="1" applyFill="1" applyBorder="1" applyProtection="1"/>
    <xf numFmtId="39" fontId="6" fillId="2" borderId="18" xfId="0" applyNumberFormat="1" applyFont="1" applyFill="1" applyBorder="1" applyAlignment="1">
      <alignment horizontal="center"/>
    </xf>
    <xf numFmtId="0" fontId="2" fillId="0" borderId="19" xfId="0" applyFont="1" applyBorder="1"/>
    <xf numFmtId="38" fontId="2" fillId="0" borderId="20" xfId="0" applyNumberFormat="1" applyFont="1" applyBorder="1"/>
    <xf numFmtId="38" fontId="2" fillId="3" borderId="20" xfId="0" applyNumberFormat="1" applyFont="1" applyFill="1" applyBorder="1"/>
    <xf numFmtId="38" fontId="2" fillId="4" borderId="21" xfId="0" applyNumberFormat="1" applyFont="1" applyFill="1" applyBorder="1"/>
    <xf numFmtId="38" fontId="2" fillId="3" borderId="22" xfId="0" applyNumberFormat="1" applyFont="1" applyFill="1" applyBorder="1"/>
    <xf numFmtId="38" fontId="2" fillId="3" borderId="23" xfId="0" applyNumberFormat="1" applyFont="1" applyFill="1" applyBorder="1"/>
    <xf numFmtId="38" fontId="2" fillId="3" borderId="24" xfId="0" applyNumberFormat="1" applyFont="1" applyFill="1" applyBorder="1"/>
    <xf numFmtId="38" fontId="6" fillId="2" borderId="22" xfId="0" applyNumberFormat="1" applyFont="1" applyFill="1" applyBorder="1" applyAlignment="1">
      <alignment horizontal="center" wrapText="1"/>
    </xf>
    <xf numFmtId="49" fontId="6" fillId="0" borderId="25" xfId="0" applyNumberFormat="1" applyFont="1" applyBorder="1"/>
    <xf numFmtId="9" fontId="2" fillId="3" borderId="26" xfId="5" applyFont="1" applyFill="1" applyBorder="1" applyProtection="1"/>
    <xf numFmtId="9" fontId="2" fillId="3" borderId="27" xfId="5" applyFont="1" applyFill="1" applyBorder="1" applyProtection="1"/>
    <xf numFmtId="0" fontId="2" fillId="5" borderId="4" xfId="0" applyFont="1" applyFill="1" applyBorder="1" applyAlignment="1">
      <alignment horizontal="center"/>
    </xf>
    <xf numFmtId="3" fontId="2" fillId="0" borderId="6" xfId="0" quotePrefix="1" applyNumberFormat="1" applyFont="1" applyBorder="1" applyAlignment="1">
      <alignment horizontal="center"/>
    </xf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2" borderId="28" xfId="0" applyFont="1" applyFill="1" applyBorder="1" applyAlignment="1">
      <alignment horizontal="center" wrapText="1"/>
    </xf>
    <xf numFmtId="38" fontId="2" fillId="3" borderId="29" xfId="0" applyNumberFormat="1" applyFont="1" applyFill="1" applyBorder="1"/>
    <xf numFmtId="40" fontId="2" fillId="0" borderId="0" xfId="0" applyNumberFormat="1" applyFont="1"/>
    <xf numFmtId="40" fontId="0" fillId="0" borderId="0" xfId="0" applyNumberFormat="1"/>
    <xf numFmtId="0" fontId="6" fillId="0" borderId="1" xfId="0" applyFont="1" applyBorder="1" applyAlignment="1" applyProtection="1">
      <alignment horizontal="center"/>
      <protection locked="0"/>
    </xf>
    <xf numFmtId="38" fontId="2" fillId="0" borderId="15" xfId="0" applyNumberFormat="1" applyFont="1" applyBorder="1" applyAlignment="1">
      <alignment horizontal="center"/>
    </xf>
    <xf numFmtId="38" fontId="2" fillId="4" borderId="30" xfId="0" applyNumberFormat="1" applyFont="1" applyFill="1" applyBorder="1"/>
    <xf numFmtId="40" fontId="2" fillId="0" borderId="4" xfId="0" applyNumberFormat="1" applyFont="1" applyBorder="1" applyAlignment="1">
      <alignment horizontal="right"/>
    </xf>
    <xf numFmtId="0" fontId="16" fillId="0" borderId="11" xfId="2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38" fontId="2" fillId="0" borderId="31" xfId="0" applyNumberFormat="1" applyFont="1" applyBorder="1" applyAlignment="1">
      <alignment horizontal="center"/>
    </xf>
    <xf numFmtId="38" fontId="2" fillId="0" borderId="32" xfId="0" applyNumberFormat="1" applyFont="1" applyBorder="1" applyAlignment="1">
      <alignment horizontal="center"/>
    </xf>
    <xf numFmtId="38" fontId="6" fillId="7" borderId="33" xfId="0" applyNumberFormat="1" applyFont="1" applyFill="1" applyBorder="1" applyAlignment="1">
      <alignment horizontal="center"/>
    </xf>
    <xf numFmtId="38" fontId="6" fillId="3" borderId="22" xfId="0" applyNumberFormat="1" applyFont="1" applyFill="1" applyBorder="1"/>
    <xf numFmtId="9" fontId="6" fillId="3" borderId="18" xfId="5" applyFont="1" applyFill="1" applyBorder="1" applyProtection="1"/>
    <xf numFmtId="0" fontId="17" fillId="0" borderId="0" xfId="0" applyFont="1"/>
    <xf numFmtId="38" fontId="2" fillId="7" borderId="34" xfId="0" applyNumberFormat="1" applyFont="1" applyFill="1" applyBorder="1" applyAlignment="1">
      <alignment horizontal="center"/>
    </xf>
    <xf numFmtId="38" fontId="6" fillId="7" borderId="35" xfId="0" applyNumberFormat="1" applyFont="1" applyFill="1" applyBorder="1" applyAlignment="1">
      <alignment horizontal="center"/>
    </xf>
    <xf numFmtId="38" fontId="6" fillId="7" borderId="34" xfId="0" applyNumberFormat="1" applyFont="1" applyFill="1" applyBorder="1" applyAlignment="1">
      <alignment horizontal="center"/>
    </xf>
    <xf numFmtId="3" fontId="2" fillId="0" borderId="7" xfId="0" quotePrefix="1" applyNumberFormat="1" applyFont="1" applyBorder="1" applyAlignment="1">
      <alignment horizontal="center"/>
    </xf>
    <xf numFmtId="49" fontId="6" fillId="0" borderId="10" xfId="0" applyNumberFormat="1" applyFont="1" applyBorder="1"/>
    <xf numFmtId="0" fontId="2" fillId="0" borderId="36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10" xfId="0" applyFont="1" applyBorder="1"/>
    <xf numFmtId="38" fontId="6" fillId="7" borderId="32" xfId="0" applyNumberFormat="1" applyFont="1" applyFill="1" applyBorder="1" applyAlignment="1">
      <alignment horizontal="center"/>
    </xf>
    <xf numFmtId="49" fontId="2" fillId="0" borderId="10" xfId="0" applyNumberFormat="1" applyFont="1" applyBorder="1"/>
    <xf numFmtId="49" fontId="6" fillId="2" borderId="14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40" fontId="2" fillId="0" borderId="37" xfId="0" applyNumberFormat="1" applyFont="1" applyBorder="1" applyAlignment="1">
      <alignment horizontal="right"/>
    </xf>
    <xf numFmtId="0" fontId="2" fillId="0" borderId="37" xfId="0" applyFont="1" applyBorder="1" applyAlignment="1">
      <alignment horizontal="center"/>
    </xf>
    <xf numFmtId="38" fontId="2" fillId="5" borderId="38" xfId="0" applyNumberFormat="1" applyFont="1" applyFill="1" applyBorder="1" applyAlignment="1">
      <alignment horizontal="right"/>
    </xf>
    <xf numFmtId="38" fontId="2" fillId="5" borderId="39" xfId="0" applyNumberFormat="1" applyFont="1" applyFill="1" applyBorder="1" applyAlignment="1">
      <alignment horizontal="right"/>
    </xf>
    <xf numFmtId="0" fontId="6" fillId="0" borderId="40" xfId="0" applyFont="1" applyBorder="1" applyAlignment="1">
      <alignment horizontal="center"/>
    </xf>
    <xf numFmtId="49" fontId="6" fillId="0" borderId="41" xfId="0" applyNumberFormat="1" applyFont="1" applyBorder="1"/>
    <xf numFmtId="0" fontId="6" fillId="0" borderId="42" xfId="0" applyFont="1" applyBorder="1" applyAlignment="1">
      <alignment horizontal="center"/>
    </xf>
    <xf numFmtId="0" fontId="6" fillId="0" borderId="41" xfId="0" applyFont="1" applyBorder="1"/>
    <xf numFmtId="38" fontId="2" fillId="0" borderId="43" xfId="0" applyNumberFormat="1" applyFont="1" applyBorder="1" applyAlignment="1">
      <alignment horizontal="center"/>
    </xf>
    <xf numFmtId="38" fontId="6" fillId="7" borderId="44" xfId="0" applyNumberFormat="1" applyFont="1" applyFill="1" applyBorder="1" applyAlignment="1">
      <alignment horizontal="center"/>
    </xf>
    <xf numFmtId="38" fontId="2" fillId="7" borderId="32" xfId="0" applyNumberFormat="1" applyFont="1" applyFill="1" applyBorder="1" applyAlignment="1">
      <alignment horizontal="center"/>
    </xf>
    <xf numFmtId="49" fontId="2" fillId="2" borderId="45" xfId="0" applyNumberFormat="1" applyFont="1" applyFill="1" applyBorder="1" applyAlignment="1">
      <alignment horizontal="center"/>
    </xf>
    <xf numFmtId="0" fontId="6" fillId="0" borderId="11" xfId="0" applyFont="1" applyBorder="1"/>
    <xf numFmtId="38" fontId="2" fillId="7" borderId="15" xfId="0" applyNumberFormat="1" applyFont="1" applyFill="1" applyBorder="1" applyAlignment="1">
      <alignment horizontal="center"/>
    </xf>
    <xf numFmtId="0" fontId="0" fillId="0" borderId="15" xfId="0" applyBorder="1"/>
    <xf numFmtId="0" fontId="0" fillId="0" borderId="32" xfId="0" applyBorder="1"/>
    <xf numFmtId="38" fontId="2" fillId="0" borderId="46" xfId="0" applyNumberFormat="1" applyFont="1" applyBorder="1" applyAlignment="1">
      <alignment horizontal="center"/>
    </xf>
    <xf numFmtId="38" fontId="2" fillId="0" borderId="35" xfId="0" applyNumberFormat="1" applyFont="1" applyBorder="1" applyAlignment="1">
      <alignment horizontal="center"/>
    </xf>
    <xf numFmtId="38" fontId="6" fillId="0" borderId="27" xfId="0" applyNumberFormat="1" applyFont="1" applyBorder="1" applyAlignment="1">
      <alignment horizontal="center"/>
    </xf>
    <xf numFmtId="38" fontId="4" fillId="7" borderId="35" xfId="0" applyNumberFormat="1" applyFont="1" applyFill="1" applyBorder="1" applyAlignment="1">
      <alignment horizontal="center"/>
    </xf>
    <xf numFmtId="0" fontId="2" fillId="0" borderId="25" xfId="0" applyFont="1" applyBorder="1"/>
    <xf numFmtId="0" fontId="2" fillId="0" borderId="47" xfId="0" applyFont="1" applyBorder="1"/>
    <xf numFmtId="0" fontId="2" fillId="0" borderId="48" xfId="0" applyFont="1" applyBorder="1"/>
    <xf numFmtId="0" fontId="2" fillId="0" borderId="49" xfId="0" applyFont="1" applyBorder="1" applyAlignment="1">
      <alignment horizontal="center"/>
    </xf>
    <xf numFmtId="49" fontId="6" fillId="2" borderId="28" xfId="0" applyNumberFormat="1" applyFont="1" applyFill="1" applyBorder="1" applyAlignment="1">
      <alignment horizontal="left" vertical="center"/>
    </xf>
    <xf numFmtId="49" fontId="2" fillId="2" borderId="50" xfId="0" applyNumberFormat="1" applyFont="1" applyFill="1" applyBorder="1" applyAlignment="1">
      <alignment horizontal="center"/>
    </xf>
    <xf numFmtId="49" fontId="2" fillId="0" borderId="47" xfId="0" applyNumberFormat="1" applyFont="1" applyBorder="1"/>
    <xf numFmtId="49" fontId="6" fillId="0" borderId="51" xfId="0" applyNumberFormat="1" applyFont="1" applyBorder="1"/>
    <xf numFmtId="0" fontId="6" fillId="0" borderId="52" xfId="0" applyFont="1" applyBorder="1" applyAlignment="1">
      <alignment horizontal="center"/>
    </xf>
    <xf numFmtId="38" fontId="6" fillId="7" borderId="53" xfId="0" applyNumberFormat="1" applyFont="1" applyFill="1" applyBorder="1" applyAlignment="1">
      <alignment horizontal="center"/>
    </xf>
    <xf numFmtId="49" fontId="6" fillId="0" borderId="47" xfId="0" applyNumberFormat="1" applyFont="1" applyBorder="1"/>
    <xf numFmtId="0" fontId="2" fillId="0" borderId="54" xfId="0" applyFont="1" applyBorder="1" applyAlignment="1">
      <alignment horizontal="center"/>
    </xf>
    <xf numFmtId="49" fontId="2" fillId="0" borderId="25" xfId="0" applyNumberFormat="1" applyFont="1" applyBorder="1"/>
    <xf numFmtId="0" fontId="2" fillId="0" borderId="5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8" borderId="50" xfId="0" applyFill="1" applyBorder="1"/>
    <xf numFmtId="0" fontId="0" fillId="8" borderId="45" xfId="0" applyFill="1" applyBorder="1"/>
    <xf numFmtId="0" fontId="2" fillId="0" borderId="56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6" fillId="0" borderId="47" xfId="0" applyFont="1" applyBorder="1" applyAlignment="1">
      <alignment horizontal="center"/>
    </xf>
    <xf numFmtId="38" fontId="6" fillId="7" borderId="57" xfId="0" applyNumberFormat="1" applyFont="1" applyFill="1" applyBorder="1" applyAlignment="1">
      <alignment horizontal="center"/>
    </xf>
    <xf numFmtId="0" fontId="6" fillId="0" borderId="48" xfId="0" applyFont="1" applyBorder="1"/>
    <xf numFmtId="38" fontId="11" fillId="7" borderId="53" xfId="1" applyNumberFormat="1" applyFont="1" applyFill="1" applyBorder="1" applyAlignment="1">
      <alignment horizontal="center"/>
    </xf>
    <xf numFmtId="38" fontId="2" fillId="7" borderId="58" xfId="0" applyNumberFormat="1" applyFont="1" applyFill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60" xfId="0" quotePrefix="1" applyFont="1" applyBorder="1" applyAlignment="1">
      <alignment horizontal="center"/>
    </xf>
    <xf numFmtId="38" fontId="2" fillId="2" borderId="16" xfId="0" applyNumberFormat="1" applyFont="1" applyFill="1" applyBorder="1" applyAlignment="1" applyProtection="1">
      <alignment horizontal="right"/>
      <protection locked="0"/>
    </xf>
    <xf numFmtId="38" fontId="2" fillId="7" borderId="57" xfId="0" applyNumberFormat="1" applyFont="1" applyFill="1" applyBorder="1" applyAlignment="1">
      <alignment horizontal="center"/>
    </xf>
    <xf numFmtId="38" fontId="2" fillId="0" borderId="6" xfId="0" applyNumberFormat="1" applyFont="1" applyBorder="1" applyAlignment="1" applyProtection="1">
      <alignment horizontal="right"/>
      <protection locked="0"/>
    </xf>
    <xf numFmtId="38" fontId="2" fillId="0" borderId="55" xfId="0" applyNumberFormat="1" applyFont="1" applyBorder="1" applyAlignment="1" applyProtection="1">
      <alignment horizontal="right"/>
      <protection locked="0"/>
    </xf>
    <xf numFmtId="38" fontId="2" fillId="0" borderId="61" xfId="0" applyNumberFormat="1" applyFont="1" applyBorder="1" applyAlignment="1" applyProtection="1">
      <alignment horizontal="right"/>
      <protection locked="0"/>
    </xf>
    <xf numFmtId="38" fontId="2" fillId="2" borderId="4" xfId="0" applyNumberFormat="1" applyFont="1" applyFill="1" applyBorder="1" applyAlignment="1" applyProtection="1">
      <alignment horizontal="right"/>
      <protection locked="0"/>
    </xf>
    <xf numFmtId="38" fontId="2" fillId="3" borderId="59" xfId="0" applyNumberFormat="1" applyFont="1" applyFill="1" applyBorder="1"/>
    <xf numFmtId="38" fontId="2" fillId="3" borderId="62" xfId="0" applyNumberFormat="1" applyFont="1" applyFill="1" applyBorder="1"/>
    <xf numFmtId="38" fontId="6" fillId="0" borderId="36" xfId="0" applyNumberFormat="1" applyFont="1" applyBorder="1" applyAlignment="1">
      <alignment horizontal="right"/>
    </xf>
    <xf numFmtId="38" fontId="6" fillId="0" borderId="63" xfId="0" applyNumberFormat="1" applyFont="1" applyBorder="1" applyAlignment="1">
      <alignment horizontal="right"/>
    </xf>
    <xf numFmtId="38" fontId="6" fillId="4" borderId="64" xfId="0" applyNumberFormat="1" applyFont="1" applyFill="1" applyBorder="1" applyAlignment="1">
      <alignment horizontal="right"/>
    </xf>
    <xf numFmtId="38" fontId="6" fillId="8" borderId="42" xfId="0" applyNumberFormat="1" applyFont="1" applyFill="1" applyBorder="1" applyAlignment="1" applyProtection="1">
      <alignment horizontal="right"/>
      <protection locked="0"/>
    </xf>
    <xf numFmtId="38" fontId="6" fillId="4" borderId="44" xfId="0" applyNumberFormat="1" applyFont="1" applyFill="1" applyBorder="1"/>
    <xf numFmtId="38" fontId="2" fillId="0" borderId="4" xfId="0" applyNumberFormat="1" applyFont="1" applyBorder="1" applyAlignment="1">
      <alignment horizontal="right"/>
    </xf>
    <xf numFmtId="38" fontId="2" fillId="0" borderId="37" xfId="0" applyNumberFormat="1" applyFont="1" applyBorder="1" applyAlignment="1">
      <alignment horizontal="right"/>
    </xf>
    <xf numFmtId="38" fontId="2" fillId="2" borderId="65" xfId="0" applyNumberFormat="1" applyFont="1" applyFill="1" applyBorder="1" applyAlignment="1" applyProtection="1">
      <alignment horizontal="right"/>
      <protection locked="0"/>
    </xf>
    <xf numFmtId="38" fontId="2" fillId="5" borderId="36" xfId="0" applyNumberFormat="1" applyFont="1" applyFill="1" applyBorder="1" applyAlignment="1">
      <alignment horizontal="right"/>
    </xf>
    <xf numFmtId="38" fontId="2" fillId="4" borderId="66" xfId="0" applyNumberFormat="1" applyFont="1" applyFill="1" applyBorder="1"/>
    <xf numFmtId="38" fontId="2" fillId="2" borderId="38" xfId="0" applyNumberFormat="1" applyFont="1" applyFill="1" applyBorder="1" applyAlignment="1" applyProtection="1">
      <alignment horizontal="right"/>
      <protection locked="0"/>
    </xf>
    <xf numFmtId="38" fontId="2" fillId="5" borderId="4" xfId="0" applyNumberFormat="1" applyFont="1" applyFill="1" applyBorder="1" applyAlignment="1">
      <alignment horizontal="right"/>
    </xf>
    <xf numFmtId="38" fontId="2" fillId="0" borderId="6" xfId="0" quotePrefix="1" applyNumberFormat="1" applyFont="1" applyBorder="1" applyAlignment="1" applyProtection="1">
      <alignment horizontal="right"/>
      <protection locked="0"/>
    </xf>
    <xf numFmtId="38" fontId="2" fillId="0" borderId="55" xfId="0" quotePrefix="1" applyNumberFormat="1" applyFont="1" applyBorder="1" applyAlignment="1" applyProtection="1">
      <alignment horizontal="right"/>
      <protection locked="0"/>
    </xf>
    <xf numFmtId="38" fontId="2" fillId="5" borderId="5" xfId="0" applyNumberFormat="1" applyFont="1" applyFill="1" applyBorder="1" applyAlignment="1" applyProtection="1">
      <alignment horizontal="right"/>
      <protection locked="0"/>
    </xf>
    <xf numFmtId="38" fontId="2" fillId="2" borderId="67" xfId="0" applyNumberFormat="1" applyFont="1" applyFill="1" applyBorder="1" applyAlignment="1" applyProtection="1">
      <alignment horizontal="right"/>
      <protection locked="0"/>
    </xf>
    <xf numFmtId="38" fontId="2" fillId="0" borderId="68" xfId="0" applyNumberFormat="1" applyFont="1" applyBorder="1" applyAlignment="1" applyProtection="1">
      <alignment horizontal="right"/>
      <protection locked="0"/>
    </xf>
    <xf numFmtId="38" fontId="2" fillId="0" borderId="69" xfId="0" applyNumberFormat="1" applyFont="1" applyBorder="1" applyAlignment="1" applyProtection="1">
      <alignment horizontal="right"/>
      <protection locked="0"/>
    </xf>
    <xf numFmtId="38" fontId="2" fillId="0" borderId="70" xfId="0" applyNumberFormat="1" applyFont="1" applyBorder="1" applyAlignment="1" applyProtection="1">
      <alignment horizontal="right"/>
      <protection locked="0"/>
    </xf>
    <xf numFmtId="38" fontId="2" fillId="0" borderId="7" xfId="0" applyNumberFormat="1" applyFont="1" applyBorder="1" applyAlignment="1" applyProtection="1">
      <alignment horizontal="right"/>
      <protection locked="0"/>
    </xf>
    <xf numFmtId="38" fontId="2" fillId="3" borderId="21" xfId="0" applyNumberFormat="1" applyFont="1" applyFill="1" applyBorder="1"/>
    <xf numFmtId="38" fontId="6" fillId="3" borderId="64" xfId="0" applyNumberFormat="1" applyFont="1" applyFill="1" applyBorder="1" applyAlignment="1">
      <alignment horizontal="right"/>
    </xf>
    <xf numFmtId="38" fontId="6" fillId="3" borderId="42" xfId="0" applyNumberFormat="1" applyFont="1" applyFill="1" applyBorder="1" applyAlignment="1">
      <alignment horizontal="right"/>
    </xf>
    <xf numFmtId="38" fontId="6" fillId="3" borderId="44" xfId="0" applyNumberFormat="1" applyFont="1" applyFill="1" applyBorder="1"/>
    <xf numFmtId="38" fontId="2" fillId="8" borderId="65" xfId="0" applyNumberFormat="1" applyFont="1" applyFill="1" applyBorder="1" applyAlignment="1" applyProtection="1">
      <alignment horizontal="right"/>
      <protection locked="0"/>
    </xf>
    <xf numFmtId="38" fontId="2" fillId="2" borderId="36" xfId="0" applyNumberFormat="1" applyFont="1" applyFill="1" applyBorder="1" applyAlignment="1">
      <alignment horizontal="right"/>
    </xf>
    <xf numFmtId="38" fontId="2" fillId="8" borderId="38" xfId="0" applyNumberFormat="1" applyFont="1" applyFill="1" applyBorder="1" applyAlignment="1" applyProtection="1">
      <alignment horizontal="right"/>
      <protection locked="0"/>
    </xf>
    <xf numFmtId="38" fontId="2" fillId="2" borderId="4" xfId="0" applyNumberFormat="1" applyFont="1" applyFill="1" applyBorder="1" applyAlignment="1">
      <alignment horizontal="right"/>
    </xf>
    <xf numFmtId="38" fontId="2" fillId="2" borderId="61" xfId="0" applyNumberFormat="1" applyFont="1" applyFill="1" applyBorder="1" applyAlignment="1">
      <alignment horizontal="right"/>
    </xf>
    <xf numFmtId="38" fontId="2" fillId="7" borderId="68" xfId="0" applyNumberFormat="1" applyFont="1" applyFill="1" applyBorder="1" applyAlignment="1">
      <alignment horizontal="right"/>
    </xf>
    <xf numFmtId="38" fontId="2" fillId="2" borderId="38" xfId="0" applyNumberFormat="1" applyFont="1" applyFill="1" applyBorder="1" applyAlignment="1">
      <alignment horizontal="right"/>
    </xf>
    <xf numFmtId="38" fontId="2" fillId="8" borderId="7" xfId="0" applyNumberFormat="1" applyFont="1" applyFill="1" applyBorder="1" applyAlignment="1">
      <alignment horizontal="right"/>
    </xf>
    <xf numFmtId="38" fontId="2" fillId="8" borderId="65" xfId="0" applyNumberFormat="1" applyFont="1" applyFill="1" applyBorder="1" applyAlignment="1">
      <alignment horizontal="right"/>
    </xf>
    <xf numFmtId="38" fontId="2" fillId="8" borderId="38" xfId="0" applyNumberFormat="1" applyFont="1" applyFill="1" applyBorder="1" applyAlignment="1">
      <alignment horizontal="right"/>
    </xf>
    <xf numFmtId="38" fontId="2" fillId="4" borderId="59" xfId="0" applyNumberFormat="1" applyFont="1" applyFill="1" applyBorder="1"/>
    <xf numFmtId="38" fontId="2" fillId="7" borderId="61" xfId="0" applyNumberFormat="1" applyFont="1" applyFill="1" applyBorder="1" applyAlignment="1" applyProtection="1">
      <alignment horizontal="right"/>
      <protection locked="0"/>
    </xf>
    <xf numFmtId="38" fontId="6" fillId="3" borderId="65" xfId="0" applyNumberFormat="1" applyFont="1" applyFill="1" applyBorder="1" applyAlignment="1">
      <alignment horizontal="right"/>
    </xf>
    <xf numFmtId="38" fontId="6" fillId="3" borderId="36" xfId="0" applyNumberFormat="1" applyFont="1" applyFill="1" applyBorder="1" applyAlignment="1">
      <alignment horizontal="right"/>
    </xf>
    <xf numFmtId="38" fontId="6" fillId="3" borderId="66" xfId="0" applyNumberFormat="1" applyFont="1" applyFill="1" applyBorder="1"/>
    <xf numFmtId="38" fontId="6" fillId="4" borderId="38" xfId="0" applyNumberFormat="1" applyFont="1" applyFill="1" applyBorder="1" applyAlignment="1">
      <alignment horizontal="right"/>
    </xf>
    <xf numFmtId="38" fontId="6" fillId="4" borderId="4" xfId="0" applyNumberFormat="1" applyFont="1" applyFill="1" applyBorder="1" applyAlignment="1">
      <alignment horizontal="right"/>
    </xf>
    <xf numFmtId="38" fontId="6" fillId="4" borderId="21" xfId="0" applyNumberFormat="1" applyFont="1" applyFill="1" applyBorder="1"/>
    <xf numFmtId="38" fontId="6" fillId="3" borderId="71" xfId="0" applyNumberFormat="1" applyFont="1" applyFill="1" applyBorder="1" applyAlignment="1">
      <alignment horizontal="right"/>
    </xf>
    <xf numFmtId="38" fontId="6" fillId="3" borderId="40" xfId="0" applyNumberFormat="1" applyFont="1" applyFill="1" applyBorder="1" applyAlignment="1">
      <alignment horizontal="right"/>
    </xf>
    <xf numFmtId="38" fontId="6" fillId="3" borderId="72" xfId="0" applyNumberFormat="1" applyFont="1" applyFill="1" applyBorder="1"/>
    <xf numFmtId="38" fontId="2" fillId="5" borderId="65" xfId="0" applyNumberFormat="1" applyFont="1" applyFill="1" applyBorder="1" applyAlignment="1">
      <alignment horizontal="right"/>
    </xf>
    <xf numFmtId="38" fontId="2" fillId="5" borderId="6" xfId="0" applyNumberFormat="1" applyFont="1" applyFill="1" applyBorder="1" applyAlignment="1" applyProtection="1">
      <alignment horizontal="right"/>
      <protection locked="0"/>
    </xf>
    <xf numFmtId="38" fontId="6" fillId="0" borderId="42" xfId="0" applyNumberFormat="1" applyFont="1" applyBorder="1" applyAlignment="1">
      <alignment horizontal="right"/>
    </xf>
    <xf numFmtId="38" fontId="6" fillId="0" borderId="73" xfId="0" applyNumberFormat="1" applyFont="1" applyBorder="1" applyAlignment="1">
      <alignment horizontal="right"/>
    </xf>
    <xf numFmtId="38" fontId="6" fillId="0" borderId="52" xfId="0" applyNumberFormat="1" applyFont="1" applyBorder="1" applyAlignment="1">
      <alignment horizontal="right"/>
    </xf>
    <xf numFmtId="38" fontId="6" fillId="0" borderId="74" xfId="0" applyNumberFormat="1" applyFont="1" applyBorder="1" applyAlignment="1">
      <alignment horizontal="right"/>
    </xf>
    <xf numFmtId="38" fontId="6" fillId="0" borderId="51" xfId="0" applyNumberFormat="1" applyFont="1" applyBorder="1" applyAlignment="1">
      <alignment horizontal="right"/>
    </xf>
    <xf numFmtId="38" fontId="6" fillId="3" borderId="75" xfId="0" applyNumberFormat="1" applyFont="1" applyFill="1" applyBorder="1" applyAlignment="1">
      <alignment horizontal="right"/>
    </xf>
    <xf numFmtId="38" fontId="6" fillId="3" borderId="52" xfId="0" applyNumberFormat="1" applyFont="1" applyFill="1" applyBorder="1" applyAlignment="1">
      <alignment horizontal="right"/>
    </xf>
    <xf numFmtId="38" fontId="6" fillId="3" borderId="76" xfId="0" applyNumberFormat="1" applyFont="1" applyFill="1" applyBorder="1"/>
    <xf numFmtId="38" fontId="6" fillId="0" borderId="47" xfId="0" applyNumberFormat="1" applyFont="1" applyBorder="1" applyAlignment="1">
      <alignment horizontal="right"/>
    </xf>
    <xf numFmtId="38" fontId="6" fillId="3" borderId="77" xfId="0" applyNumberFormat="1" applyFont="1" applyFill="1" applyBorder="1" applyAlignment="1">
      <alignment horizontal="right"/>
    </xf>
    <xf numFmtId="38" fontId="6" fillId="3" borderId="47" xfId="0" applyNumberFormat="1" applyFont="1" applyFill="1" applyBorder="1" applyAlignment="1">
      <alignment horizontal="right"/>
    </xf>
    <xf numFmtId="38" fontId="6" fillId="3" borderId="78" xfId="0" applyNumberFormat="1" applyFont="1" applyFill="1" applyBorder="1"/>
    <xf numFmtId="38" fontId="6" fillId="2" borderId="14" xfId="0" applyNumberFormat="1" applyFont="1" applyFill="1" applyBorder="1" applyAlignment="1">
      <alignment horizontal="center" vertical="center" wrapText="1"/>
    </xf>
    <xf numFmtId="38" fontId="6" fillId="2" borderId="50" xfId="0" applyNumberFormat="1" applyFont="1" applyFill="1" applyBorder="1" applyAlignment="1">
      <alignment horizontal="center" vertical="center" wrapText="1"/>
    </xf>
    <xf numFmtId="38" fontId="2" fillId="0" borderId="7" xfId="0" quotePrefix="1" applyNumberFormat="1" applyFont="1" applyBorder="1" applyAlignment="1" applyProtection="1">
      <alignment horizontal="right"/>
      <protection locked="0"/>
    </xf>
    <xf numFmtId="38" fontId="2" fillId="0" borderId="60" xfId="0" quotePrefix="1" applyNumberFormat="1" applyFont="1" applyBorder="1" applyAlignment="1" applyProtection="1">
      <alignment horizontal="right"/>
      <protection locked="0"/>
    </xf>
    <xf numFmtId="38" fontId="2" fillId="0" borderId="68" xfId="0" quotePrefix="1" applyNumberFormat="1" applyFont="1" applyBorder="1" applyAlignment="1" applyProtection="1">
      <alignment horizontal="right"/>
      <protection locked="0"/>
    </xf>
    <xf numFmtId="38" fontId="2" fillId="0" borderId="69" xfId="0" quotePrefix="1" applyNumberFormat="1" applyFont="1" applyBorder="1" applyAlignment="1" applyProtection="1">
      <alignment horizontal="right"/>
      <protection locked="0"/>
    </xf>
    <xf numFmtId="38" fontId="2" fillId="0" borderId="4" xfId="0" applyNumberFormat="1" applyFont="1" applyBorder="1" applyAlignment="1">
      <alignment horizontal="center"/>
    </xf>
    <xf numFmtId="38" fontId="2" fillId="0" borderId="37" xfId="0" applyNumberFormat="1" applyFont="1" applyBorder="1" applyAlignment="1">
      <alignment horizontal="center"/>
    </xf>
    <xf numFmtId="38" fontId="2" fillId="0" borderId="5" xfId="0" applyNumberFormat="1" applyFont="1" applyBorder="1" applyAlignment="1" applyProtection="1">
      <alignment horizontal="right"/>
      <protection locked="0"/>
    </xf>
    <xf numFmtId="38" fontId="2" fillId="0" borderId="79" xfId="0" applyNumberFormat="1" applyFont="1" applyBorder="1" applyAlignment="1" applyProtection="1">
      <alignment horizontal="right"/>
      <protection locked="0"/>
    </xf>
    <xf numFmtId="38" fontId="2" fillId="5" borderId="67" xfId="0" applyNumberFormat="1" applyFont="1" applyFill="1" applyBorder="1" applyAlignment="1" applyProtection="1">
      <alignment horizontal="right"/>
      <protection locked="0"/>
    </xf>
    <xf numFmtId="38" fontId="2" fillId="0" borderId="60" xfId="0" applyNumberFormat="1" applyFont="1" applyBorder="1" applyAlignment="1" applyProtection="1">
      <alignment horizontal="right"/>
      <protection locked="0"/>
    </xf>
    <xf numFmtId="38" fontId="2" fillId="0" borderId="59" xfId="0" applyNumberFormat="1" applyFont="1" applyBorder="1" applyAlignment="1" applyProtection="1">
      <alignment horizontal="right"/>
      <protection locked="0"/>
    </xf>
    <xf numFmtId="38" fontId="2" fillId="0" borderId="5" xfId="0" quotePrefix="1" applyNumberFormat="1" applyFont="1" applyBorder="1" applyAlignment="1" applyProtection="1">
      <alignment horizontal="right"/>
      <protection locked="0"/>
    </xf>
    <xf numFmtId="38" fontId="2" fillId="0" borderId="79" xfId="0" quotePrefix="1" applyNumberFormat="1" applyFont="1" applyBorder="1" applyAlignment="1" applyProtection="1">
      <alignment horizontal="right"/>
      <protection locked="0"/>
    </xf>
    <xf numFmtId="38" fontId="2" fillId="0" borderId="67" xfId="0" applyNumberFormat="1" applyFont="1" applyBorder="1" applyAlignment="1" applyProtection="1">
      <alignment horizontal="right"/>
      <protection locked="0"/>
    </xf>
    <xf numFmtId="38" fontId="2" fillId="0" borderId="7" xfId="0" applyNumberFormat="1" applyFont="1" applyBorder="1" applyAlignment="1">
      <alignment horizontal="right"/>
    </xf>
    <xf numFmtId="38" fontId="2" fillId="0" borderId="60" xfId="0" applyNumberFormat="1" applyFont="1" applyBorder="1" applyAlignment="1">
      <alignment horizontal="right"/>
    </xf>
    <xf numFmtId="38" fontId="2" fillId="5" borderId="70" xfId="0" applyNumberFormat="1" applyFont="1" applyFill="1" applyBorder="1" applyAlignment="1">
      <alignment horizontal="right"/>
    </xf>
    <xf numFmtId="38" fontId="2" fillId="5" borderId="7" xfId="0" applyNumberFormat="1" applyFont="1" applyFill="1" applyBorder="1" applyAlignment="1">
      <alignment horizontal="right"/>
    </xf>
    <xf numFmtId="38" fontId="2" fillId="4" borderId="80" xfId="0" applyNumberFormat="1" applyFont="1" applyFill="1" applyBorder="1"/>
    <xf numFmtId="38" fontId="6" fillId="7" borderId="10" xfId="0" applyNumberFormat="1" applyFont="1" applyFill="1" applyBorder="1" applyAlignment="1">
      <alignment horizontal="right"/>
    </xf>
    <xf numFmtId="38" fontId="6" fillId="7" borderId="16" xfId="0" applyNumberFormat="1" applyFont="1" applyFill="1" applyBorder="1" applyAlignment="1">
      <alignment horizontal="right"/>
    </xf>
    <xf numFmtId="38" fontId="2" fillId="4" borderId="38" xfId="0" applyNumberFormat="1" applyFont="1" applyFill="1" applyBorder="1" applyAlignment="1">
      <alignment horizontal="right"/>
    </xf>
    <xf numFmtId="38" fontId="2" fillId="4" borderId="4" xfId="0" applyNumberFormat="1" applyFont="1" applyFill="1" applyBorder="1" applyAlignment="1">
      <alignment horizontal="right"/>
    </xf>
    <xf numFmtId="38" fontId="6" fillId="7" borderId="11" xfId="0" applyNumberFormat="1" applyFont="1" applyFill="1" applyBorder="1" applyAlignment="1">
      <alignment horizontal="right"/>
    </xf>
    <xf numFmtId="38" fontId="6" fillId="7" borderId="81" xfId="0" applyNumberFormat="1" applyFont="1" applyFill="1" applyBorder="1" applyAlignment="1">
      <alignment horizontal="right"/>
    </xf>
    <xf numFmtId="38" fontId="2" fillId="7" borderId="10" xfId="0" applyNumberFormat="1" applyFont="1" applyFill="1" applyBorder="1" applyAlignment="1">
      <alignment horizontal="right"/>
    </xf>
    <xf numFmtId="38" fontId="2" fillId="7" borderId="82" xfId="0" applyNumberFormat="1" applyFont="1" applyFill="1" applyBorder="1" applyAlignment="1">
      <alignment horizontal="right"/>
    </xf>
    <xf numFmtId="38" fontId="2" fillId="4" borderId="83" xfId="0" applyNumberFormat="1" applyFont="1" applyFill="1" applyBorder="1" applyAlignment="1">
      <alignment horizontal="right"/>
    </xf>
    <xf numFmtId="38" fontId="2" fillId="4" borderId="36" xfId="0" applyNumberFormat="1" applyFont="1" applyFill="1" applyBorder="1" applyAlignment="1">
      <alignment horizontal="right"/>
    </xf>
    <xf numFmtId="38" fontId="0" fillId="7" borderId="0" xfId="0" applyNumberFormat="1" applyFill="1" applyAlignment="1">
      <alignment horizontal="right"/>
    </xf>
    <xf numFmtId="38" fontId="2" fillId="7" borderId="15" xfId="0" applyNumberFormat="1" applyFont="1" applyFill="1" applyBorder="1" applyAlignment="1">
      <alignment horizontal="right"/>
    </xf>
    <xf numFmtId="38" fontId="2" fillId="4" borderId="16" xfId="0" applyNumberFormat="1" applyFont="1" applyFill="1" applyBorder="1" applyAlignment="1">
      <alignment horizontal="right"/>
    </xf>
    <xf numFmtId="38" fontId="2" fillId="7" borderId="47" xfId="0" applyNumberFormat="1" applyFont="1" applyFill="1" applyBorder="1" applyAlignment="1">
      <alignment horizontal="right"/>
    </xf>
    <xf numFmtId="38" fontId="2" fillId="7" borderId="78" xfId="0" applyNumberFormat="1" applyFont="1" applyFill="1" applyBorder="1" applyAlignment="1">
      <alignment horizontal="right"/>
    </xf>
    <xf numFmtId="38" fontId="2" fillId="3" borderId="48" xfId="0" applyNumberFormat="1" applyFont="1" applyFill="1" applyBorder="1" applyAlignment="1">
      <alignment horizontal="right"/>
    </xf>
    <xf numFmtId="38" fontId="2" fillId="3" borderId="54" xfId="0" applyNumberFormat="1" applyFont="1" applyFill="1" applyBorder="1" applyAlignment="1">
      <alignment horizontal="right"/>
    </xf>
    <xf numFmtId="38" fontId="2" fillId="3" borderId="84" xfId="0" applyNumberFormat="1" applyFont="1" applyFill="1" applyBorder="1"/>
    <xf numFmtId="38" fontId="2" fillId="5" borderId="37" xfId="0" applyNumberFormat="1" applyFont="1" applyFill="1" applyBorder="1" applyAlignment="1">
      <alignment horizontal="right"/>
    </xf>
    <xf numFmtId="38" fontId="2" fillId="0" borderId="5" xfId="0" applyNumberFormat="1" applyFont="1" applyBorder="1" applyAlignment="1">
      <alignment horizontal="right"/>
    </xf>
    <xf numFmtId="38" fontId="2" fillId="0" borderId="79" xfId="0" applyNumberFormat="1" applyFont="1" applyBorder="1" applyAlignment="1">
      <alignment horizontal="right"/>
    </xf>
    <xf numFmtId="38" fontId="2" fillId="3" borderId="85" xfId="0" applyNumberFormat="1" applyFont="1" applyFill="1" applyBorder="1"/>
    <xf numFmtId="38" fontId="2" fillId="0" borderId="6" xfId="0" applyNumberFormat="1" applyFont="1" applyBorder="1" applyAlignment="1">
      <alignment horizontal="right"/>
    </xf>
    <xf numFmtId="38" fontId="2" fillId="0" borderId="55" xfId="0" applyNumberFormat="1" applyFont="1" applyBorder="1" applyAlignment="1">
      <alignment horizontal="right"/>
    </xf>
    <xf numFmtId="38" fontId="2" fillId="8" borderId="6" xfId="0" applyNumberFormat="1" applyFont="1" applyFill="1" applyBorder="1" applyAlignment="1">
      <alignment horizontal="right"/>
    </xf>
    <xf numFmtId="38" fontId="2" fillId="8" borderId="55" xfId="0" applyNumberFormat="1" applyFont="1" applyFill="1" applyBorder="1" applyAlignment="1">
      <alignment horizontal="right"/>
    </xf>
    <xf numFmtId="38" fontId="2" fillId="8" borderId="61" xfId="0" applyNumberFormat="1" applyFont="1" applyFill="1" applyBorder="1" applyAlignment="1">
      <alignment horizontal="right"/>
    </xf>
    <xf numFmtId="38" fontId="2" fillId="3" borderId="86" xfId="0" applyNumberFormat="1" applyFont="1" applyFill="1" applyBorder="1"/>
    <xf numFmtId="38" fontId="2" fillId="0" borderId="71" xfId="0" applyNumberFormat="1" applyFont="1" applyBorder="1" applyAlignment="1" applyProtection="1">
      <alignment horizontal="right"/>
      <protection locked="0"/>
    </xf>
    <xf numFmtId="38" fontId="2" fillId="0" borderId="40" xfId="0" applyNumberFormat="1" applyFont="1" applyBorder="1" applyAlignment="1" applyProtection="1">
      <alignment horizontal="right"/>
      <protection locked="0"/>
    </xf>
    <xf numFmtId="38" fontId="6" fillId="4" borderId="65" xfId="0" applyNumberFormat="1" applyFont="1" applyFill="1" applyBorder="1" applyAlignment="1">
      <alignment horizontal="right"/>
    </xf>
    <xf numFmtId="38" fontId="6" fillId="4" borderId="36" xfId="0" applyNumberFormat="1" applyFont="1" applyFill="1" applyBorder="1" applyAlignment="1">
      <alignment horizontal="right"/>
    </xf>
    <xf numFmtId="38" fontId="6" fillId="4" borderId="87" xfId="0" applyNumberFormat="1" applyFont="1" applyFill="1" applyBorder="1"/>
    <xf numFmtId="38" fontId="6" fillId="3" borderId="88" xfId="0" applyNumberFormat="1" applyFont="1" applyFill="1" applyBorder="1"/>
    <xf numFmtId="38" fontId="2" fillId="4" borderId="65" xfId="0" applyNumberFormat="1" applyFont="1" applyFill="1" applyBorder="1" applyAlignment="1">
      <alignment horizontal="right"/>
    </xf>
    <xf numFmtId="38" fontId="2" fillId="4" borderId="71" xfId="0" applyNumberFormat="1" applyFont="1" applyFill="1" applyBorder="1" applyAlignment="1">
      <alignment horizontal="right"/>
    </xf>
    <xf numFmtId="38" fontId="2" fillId="4" borderId="40" xfId="0" applyNumberFormat="1" applyFont="1" applyFill="1" applyBorder="1" applyAlignment="1">
      <alignment horizontal="right"/>
    </xf>
    <xf numFmtId="38" fontId="2" fillId="4" borderId="72" xfId="0" applyNumberFormat="1" applyFont="1" applyFill="1" applyBorder="1"/>
    <xf numFmtId="38" fontId="2" fillId="0" borderId="36" xfId="0" applyNumberFormat="1" applyFont="1" applyBorder="1" applyAlignment="1">
      <alignment horizontal="center"/>
    </xf>
    <xf numFmtId="38" fontId="2" fillId="0" borderId="66" xfId="0" applyNumberFormat="1" applyFont="1" applyBorder="1" applyAlignment="1">
      <alignment horizontal="center"/>
    </xf>
    <xf numFmtId="38" fontId="2" fillId="8" borderId="37" xfId="0" applyNumberFormat="1" applyFont="1" applyFill="1" applyBorder="1" applyAlignment="1">
      <alignment horizontal="center"/>
    </xf>
    <xf numFmtId="38" fontId="2" fillId="8" borderId="21" xfId="0" applyNumberFormat="1" applyFont="1" applyFill="1" applyBorder="1" applyAlignment="1">
      <alignment horizontal="right"/>
    </xf>
    <xf numFmtId="38" fontId="2" fillId="0" borderId="16" xfId="0" quotePrefix="1" applyNumberFormat="1" applyFont="1" applyBorder="1" applyAlignment="1" applyProtection="1">
      <alignment horizontal="right"/>
      <protection locked="0"/>
    </xf>
    <xf numFmtId="38" fontId="2" fillId="8" borderId="21" xfId="0" quotePrefix="1" applyNumberFormat="1" applyFont="1" applyFill="1" applyBorder="1" applyAlignment="1">
      <alignment horizontal="right"/>
    </xf>
    <xf numFmtId="38" fontId="2" fillId="0" borderId="38" xfId="0" applyNumberFormat="1" applyFont="1" applyBorder="1" applyAlignment="1" applyProtection="1">
      <alignment horizontal="right"/>
      <protection locked="0"/>
    </xf>
    <xf numFmtId="38" fontId="2" fillId="0" borderId="4" xfId="0" applyNumberFormat="1" applyFont="1" applyBorder="1" applyAlignment="1" applyProtection="1">
      <alignment horizontal="right"/>
      <protection locked="0"/>
    </xf>
    <xf numFmtId="38" fontId="2" fillId="3" borderId="64" xfId="0" applyNumberFormat="1" applyFont="1" applyFill="1" applyBorder="1" applyAlignment="1">
      <alignment horizontal="right"/>
    </xf>
    <xf numFmtId="38" fontId="2" fillId="3" borderId="42" xfId="0" applyNumberFormat="1" applyFont="1" applyFill="1" applyBorder="1" applyAlignment="1">
      <alignment horizontal="right"/>
    </xf>
    <xf numFmtId="38" fontId="2" fillId="3" borderId="44" xfId="0" applyNumberFormat="1" applyFont="1" applyFill="1" applyBorder="1" applyAlignment="1">
      <alignment horizontal="right"/>
    </xf>
    <xf numFmtId="38" fontId="6" fillId="9" borderId="42" xfId="0" applyNumberFormat="1" applyFont="1" applyFill="1" applyBorder="1" applyAlignment="1">
      <alignment horizontal="right"/>
    </xf>
    <xf numFmtId="38" fontId="6" fillId="8" borderId="21" xfId="0" applyNumberFormat="1" applyFont="1" applyFill="1" applyBorder="1" applyAlignment="1">
      <alignment horizontal="right"/>
    </xf>
    <xf numFmtId="38" fontId="6" fillId="6" borderId="64" xfId="0" applyNumberFormat="1" applyFont="1" applyFill="1" applyBorder="1" applyAlignment="1">
      <alignment horizontal="right"/>
    </xf>
    <xf numFmtId="38" fontId="6" fillId="6" borderId="44" xfId="0" applyNumberFormat="1" applyFont="1" applyFill="1" applyBorder="1"/>
    <xf numFmtId="38" fontId="2" fillId="3" borderId="65" xfId="0" applyNumberFormat="1" applyFont="1" applyFill="1" applyBorder="1" applyAlignment="1">
      <alignment horizontal="right"/>
    </xf>
    <xf numFmtId="38" fontId="2" fillId="3" borderId="36" xfId="0" applyNumberFormat="1" applyFont="1" applyFill="1" applyBorder="1" applyAlignment="1">
      <alignment horizontal="right"/>
    </xf>
    <xf numFmtId="38" fontId="2" fillId="3" borderId="67" xfId="0" applyNumberFormat="1" applyFont="1" applyFill="1" applyBorder="1" applyAlignment="1" applyProtection="1">
      <alignment horizontal="right"/>
      <protection locked="0"/>
    </xf>
    <xf numFmtId="38" fontId="2" fillId="3" borderId="5" xfId="0" applyNumberFormat="1" applyFont="1" applyFill="1" applyBorder="1" applyAlignment="1" applyProtection="1">
      <alignment horizontal="right"/>
      <protection locked="0"/>
    </xf>
    <xf numFmtId="38" fontId="2" fillId="3" borderId="61" xfId="0" applyNumberFormat="1" applyFont="1" applyFill="1" applyBorder="1" applyAlignment="1" applyProtection="1">
      <alignment horizontal="right"/>
      <protection locked="0"/>
    </xf>
    <xf numFmtId="38" fontId="2" fillId="3" borderId="6" xfId="0" applyNumberFormat="1" applyFont="1" applyFill="1" applyBorder="1" applyAlignment="1" applyProtection="1">
      <alignment horizontal="right"/>
      <protection locked="0"/>
    </xf>
    <xf numFmtId="38" fontId="2" fillId="10" borderId="61" xfId="0" applyNumberFormat="1" applyFont="1" applyFill="1" applyBorder="1" applyAlignment="1" applyProtection="1">
      <alignment horizontal="right"/>
      <protection locked="0"/>
    </xf>
    <xf numFmtId="38" fontId="2" fillId="10" borderId="6" xfId="0" applyNumberFormat="1" applyFont="1" applyFill="1" applyBorder="1" applyAlignment="1" applyProtection="1">
      <alignment horizontal="right"/>
      <protection locked="0"/>
    </xf>
    <xf numFmtId="38" fontId="2" fillId="2" borderId="61" xfId="0" applyNumberFormat="1" applyFont="1" applyFill="1" applyBorder="1" applyAlignment="1" applyProtection="1">
      <alignment horizontal="right"/>
      <protection locked="0"/>
    </xf>
    <xf numFmtId="38" fontId="2" fillId="11" borderId="6" xfId="0" applyNumberFormat="1" applyFont="1" applyFill="1" applyBorder="1" applyAlignment="1">
      <alignment horizontal="right"/>
    </xf>
    <xf numFmtId="38" fontId="2" fillId="10" borderId="70" xfId="0" applyNumberFormat="1" applyFont="1" applyFill="1" applyBorder="1" applyAlignment="1" applyProtection="1">
      <alignment horizontal="right"/>
      <protection locked="0"/>
    </xf>
    <xf numFmtId="38" fontId="2" fillId="10" borderId="7" xfId="0" applyNumberFormat="1" applyFont="1" applyFill="1" applyBorder="1" applyAlignment="1" applyProtection="1">
      <alignment horizontal="right"/>
      <protection locked="0"/>
    </xf>
    <xf numFmtId="38" fontId="2" fillId="0" borderId="4" xfId="0" quotePrefix="1" applyNumberFormat="1" applyFont="1" applyBorder="1" applyAlignment="1" applyProtection="1">
      <alignment horizontal="right"/>
      <protection locked="0"/>
    </xf>
    <xf numFmtId="38" fontId="2" fillId="10" borderId="38" xfId="0" applyNumberFormat="1" applyFont="1" applyFill="1" applyBorder="1" applyAlignment="1" applyProtection="1">
      <alignment horizontal="right"/>
      <protection locked="0"/>
    </xf>
    <xf numFmtId="38" fontId="2" fillId="10" borderId="4" xfId="0" applyNumberFormat="1" applyFont="1" applyFill="1" applyBorder="1" applyAlignment="1" applyProtection="1">
      <alignment horizontal="right"/>
      <protection locked="0"/>
    </xf>
    <xf numFmtId="38" fontId="6" fillId="7" borderId="52" xfId="0" applyNumberFormat="1" applyFont="1" applyFill="1" applyBorder="1" applyAlignment="1">
      <alignment horizontal="right"/>
    </xf>
    <xf numFmtId="38" fontId="6" fillId="7" borderId="89" xfId="0" applyNumberFormat="1" applyFont="1" applyFill="1" applyBorder="1" applyAlignment="1">
      <alignment horizontal="right"/>
    </xf>
    <xf numFmtId="38" fontId="6" fillId="8" borderId="84" xfId="0" applyNumberFormat="1" applyFont="1" applyFill="1" applyBorder="1" applyAlignment="1">
      <alignment horizontal="right"/>
    </xf>
    <xf numFmtId="38" fontId="2" fillId="7" borderId="61" xfId="0" applyNumberFormat="1" applyFont="1" applyFill="1" applyBorder="1" applyAlignment="1">
      <alignment horizontal="right"/>
    </xf>
    <xf numFmtId="38" fontId="2" fillId="0" borderId="67" xfId="0" applyNumberFormat="1" applyFont="1" applyBorder="1" applyAlignment="1">
      <alignment horizontal="right"/>
    </xf>
    <xf numFmtId="38" fontId="2" fillId="0" borderId="61" xfId="0" applyNumberFormat="1" applyFont="1" applyBorder="1" applyAlignment="1">
      <alignment horizontal="right"/>
    </xf>
    <xf numFmtId="38" fontId="6" fillId="8" borderId="42" xfId="0" applyNumberFormat="1" applyFont="1" applyFill="1" applyBorder="1" applyAlignment="1">
      <alignment horizontal="right"/>
    </xf>
    <xf numFmtId="38" fontId="6" fillId="10" borderId="64" xfId="0" applyNumberFormat="1" applyFont="1" applyFill="1" applyBorder="1" applyAlignment="1">
      <alignment horizontal="right"/>
    </xf>
    <xf numFmtId="38" fontId="6" fillId="10" borderId="44" xfId="0" applyNumberFormat="1" applyFont="1" applyFill="1" applyBorder="1" applyAlignment="1">
      <alignment horizontal="right"/>
    </xf>
    <xf numFmtId="38" fontId="2" fillId="2" borderId="65" xfId="0" applyNumberFormat="1" applyFont="1" applyFill="1" applyBorder="1" applyAlignment="1">
      <alignment horizontal="right"/>
    </xf>
    <xf numFmtId="38" fontId="2" fillId="5" borderId="5" xfId="0" applyNumberFormat="1" applyFont="1" applyFill="1" applyBorder="1" applyAlignment="1">
      <alignment horizontal="right"/>
    </xf>
    <xf numFmtId="38" fontId="2" fillId="2" borderId="67" xfId="0" applyNumberFormat="1" applyFont="1" applyFill="1" applyBorder="1" applyAlignment="1">
      <alignment horizontal="right"/>
    </xf>
    <xf numFmtId="38" fontId="2" fillId="0" borderId="70" xfId="0" applyNumberFormat="1" applyFont="1" applyBorder="1" applyAlignment="1">
      <alignment horizontal="right"/>
    </xf>
    <xf numFmtId="38" fontId="2" fillId="7" borderId="6" xfId="0" applyNumberFormat="1" applyFont="1" applyFill="1" applyBorder="1" applyAlignment="1">
      <alignment horizontal="right"/>
    </xf>
    <xf numFmtId="38" fontId="2" fillId="7" borderId="38" xfId="0" applyNumberFormat="1" applyFont="1" applyFill="1" applyBorder="1" applyAlignment="1">
      <alignment horizontal="right"/>
    </xf>
    <xf numFmtId="38" fontId="2" fillId="0" borderId="90" xfId="0" applyNumberFormat="1" applyFont="1" applyBorder="1" applyAlignment="1">
      <alignment horizontal="right"/>
    </xf>
    <xf numFmtId="38" fontId="2" fillId="5" borderId="67" xfId="0" applyNumberFormat="1" applyFont="1" applyFill="1" applyBorder="1" applyAlignment="1">
      <alignment horizontal="right"/>
    </xf>
    <xf numFmtId="38" fontId="2" fillId="11" borderId="61" xfId="0" applyNumberFormat="1" applyFont="1" applyFill="1" applyBorder="1" applyAlignment="1">
      <alignment horizontal="right"/>
    </xf>
    <xf numFmtId="38" fontId="6" fillId="3" borderId="91" xfId="0" applyNumberFormat="1" applyFont="1" applyFill="1" applyBorder="1" applyAlignment="1">
      <alignment horizontal="right"/>
    </xf>
    <xf numFmtId="38" fontId="6" fillId="3" borderId="54" xfId="0" applyNumberFormat="1" applyFont="1" applyFill="1" applyBorder="1" applyAlignment="1">
      <alignment horizontal="right"/>
    </xf>
    <xf numFmtId="38" fontId="2" fillId="3" borderId="67" xfId="0" applyNumberFormat="1" applyFont="1" applyFill="1" applyBorder="1" applyAlignment="1">
      <alignment horizontal="right"/>
    </xf>
    <xf numFmtId="38" fontId="2" fillId="3" borderId="5" xfId="0" applyNumberFormat="1" applyFont="1" applyFill="1" applyBorder="1" applyAlignment="1">
      <alignment horizontal="right"/>
    </xf>
    <xf numFmtId="38" fontId="2" fillId="8" borderId="6" xfId="0" applyNumberFormat="1" applyFont="1" applyFill="1" applyBorder="1" applyAlignment="1" applyProtection="1">
      <alignment horizontal="right"/>
      <protection locked="0"/>
    </xf>
    <xf numFmtId="38" fontId="2" fillId="8" borderId="59" xfId="0" applyNumberFormat="1" applyFont="1" applyFill="1" applyBorder="1" applyAlignment="1" applyProtection="1">
      <alignment horizontal="right"/>
      <protection locked="0"/>
    </xf>
    <xf numFmtId="38" fontId="6" fillId="4" borderId="71" xfId="0" applyNumberFormat="1" applyFont="1" applyFill="1" applyBorder="1" applyAlignment="1">
      <alignment horizontal="right"/>
    </xf>
    <xf numFmtId="38" fontId="6" fillId="4" borderId="40" xfId="0" applyNumberFormat="1" applyFont="1" applyFill="1" applyBorder="1" applyAlignment="1">
      <alignment horizontal="right"/>
    </xf>
    <xf numFmtId="38" fontId="2" fillId="3" borderId="61" xfId="0" applyNumberFormat="1" applyFont="1" applyFill="1" applyBorder="1" applyAlignment="1">
      <alignment horizontal="right"/>
    </xf>
    <xf numFmtId="38" fontId="2" fillId="11" borderId="5" xfId="0" applyNumberFormat="1" applyFont="1" applyFill="1" applyBorder="1" applyAlignment="1">
      <alignment horizontal="right"/>
    </xf>
    <xf numFmtId="38" fontId="2" fillId="3" borderId="38" xfId="0" applyNumberFormat="1" applyFont="1" applyFill="1" applyBorder="1" applyAlignment="1">
      <alignment horizontal="right"/>
    </xf>
    <xf numFmtId="38" fontId="2" fillId="3" borderId="4" xfId="0" applyNumberFormat="1" applyFont="1" applyFill="1" applyBorder="1" applyAlignment="1">
      <alignment horizontal="right"/>
    </xf>
    <xf numFmtId="38" fontId="2" fillId="3" borderId="75" xfId="0" applyNumberFormat="1" applyFont="1" applyFill="1" applyBorder="1" applyAlignment="1">
      <alignment horizontal="right"/>
    </xf>
    <xf numFmtId="38" fontId="2" fillId="3" borderId="52" xfId="0" applyNumberFormat="1" applyFont="1" applyFill="1" applyBorder="1" applyAlignment="1">
      <alignment horizontal="right"/>
    </xf>
    <xf numFmtId="38" fontId="4" fillId="0" borderId="92" xfId="0" applyNumberFormat="1" applyFont="1" applyBorder="1" applyAlignment="1" applyProtection="1">
      <alignment horizontal="right"/>
      <protection locked="0"/>
    </xf>
    <xf numFmtId="38" fontId="4" fillId="0" borderId="59" xfId="0" applyNumberFormat="1" applyFont="1" applyBorder="1" applyAlignment="1" applyProtection="1">
      <alignment horizontal="right"/>
      <protection locked="0"/>
    </xf>
    <xf numFmtId="38" fontId="4" fillId="0" borderId="92" xfId="0" applyNumberFormat="1" applyFont="1" applyBorder="1" applyProtection="1">
      <protection locked="0"/>
    </xf>
    <xf numFmtId="38" fontId="4" fillId="0" borderId="59" xfId="0" applyNumberFormat="1" applyFont="1" applyBorder="1" applyProtection="1">
      <protection locked="0"/>
    </xf>
    <xf numFmtId="38" fontId="4" fillId="0" borderId="93" xfId="0" applyNumberFormat="1" applyFont="1" applyBorder="1" applyProtection="1">
      <protection locked="0"/>
    </xf>
    <xf numFmtId="38" fontId="11" fillId="10" borderId="94" xfId="0" applyNumberFormat="1" applyFont="1" applyFill="1" applyBorder="1"/>
    <xf numFmtId="38" fontId="11" fillId="10" borderId="44" xfId="0" applyNumberFormat="1" applyFont="1" applyFill="1" applyBorder="1"/>
    <xf numFmtId="38" fontId="11" fillId="10" borderId="64" xfId="0" applyNumberFormat="1" applyFont="1" applyFill="1" applyBorder="1"/>
    <xf numFmtId="38" fontId="11" fillId="10" borderId="18" xfId="0" applyNumberFormat="1" applyFont="1" applyFill="1" applyBorder="1"/>
    <xf numFmtId="38" fontId="4" fillId="0" borderId="95" xfId="0" applyNumberFormat="1" applyFont="1" applyBorder="1"/>
    <xf numFmtId="38" fontId="4" fillId="0" borderId="96" xfId="0" applyNumberFormat="1" applyFont="1" applyBorder="1"/>
    <xf numFmtId="38" fontId="4" fillId="0" borderId="92" xfId="0" applyNumberFormat="1" applyFont="1" applyBorder="1"/>
    <xf numFmtId="38" fontId="4" fillId="0" borderId="97" xfId="0" applyNumberFormat="1" applyFont="1" applyBorder="1"/>
    <xf numFmtId="38" fontId="4" fillId="0" borderId="98" xfId="0" applyNumberFormat="1" applyFont="1" applyBorder="1" applyProtection="1">
      <protection locked="0"/>
    </xf>
    <xf numFmtId="38" fontId="4" fillId="0" borderId="80" xfId="0" applyNumberFormat="1" applyFont="1" applyBorder="1" applyProtection="1">
      <protection locked="0"/>
    </xf>
    <xf numFmtId="38" fontId="11" fillId="10" borderId="99" xfId="0" applyNumberFormat="1" applyFont="1" applyFill="1" applyBorder="1"/>
    <xf numFmtId="38" fontId="11" fillId="10" borderId="76" xfId="0" applyNumberFormat="1" applyFont="1" applyFill="1" applyBorder="1"/>
    <xf numFmtId="38" fontId="4" fillId="0" borderId="59" xfId="0" applyNumberFormat="1" applyFont="1" applyBorder="1"/>
    <xf numFmtId="38" fontId="2" fillId="11" borderId="59" xfId="0" applyNumberFormat="1" applyFont="1" applyFill="1" applyBorder="1"/>
    <xf numFmtId="38" fontId="4" fillId="11" borderId="92" xfId="0" applyNumberFormat="1" applyFont="1" applyFill="1" applyBorder="1"/>
    <xf numFmtId="38" fontId="4" fillId="11" borderId="59" xfId="0" applyNumberFormat="1" applyFont="1" applyFill="1" applyBorder="1"/>
    <xf numFmtId="38" fontId="6" fillId="3" borderId="84" xfId="0" applyNumberFormat="1" applyFont="1" applyFill="1" applyBorder="1"/>
    <xf numFmtId="38" fontId="6" fillId="4" borderId="66" xfId="0" applyNumberFormat="1" applyFont="1" applyFill="1" applyBorder="1"/>
    <xf numFmtId="38" fontId="6" fillId="4" borderId="72" xfId="0" applyNumberFormat="1" applyFont="1" applyFill="1" applyBorder="1"/>
    <xf numFmtId="38" fontId="4" fillId="10" borderId="90" xfId="0" applyNumberFormat="1" applyFont="1" applyFill="1" applyBorder="1"/>
    <xf numFmtId="38" fontId="4" fillId="10" borderId="100" xfId="0" applyNumberFormat="1" applyFont="1" applyFill="1" applyBorder="1"/>
    <xf numFmtId="38" fontId="4" fillId="10" borderId="94" xfId="0" applyNumberFormat="1" applyFont="1" applyFill="1" applyBorder="1"/>
    <xf numFmtId="38" fontId="4" fillId="10" borderId="44" xfId="0" applyNumberFormat="1" applyFont="1" applyFill="1" applyBorder="1"/>
    <xf numFmtId="38" fontId="11" fillId="9" borderId="94" xfId="0" applyNumberFormat="1" applyFont="1" applyFill="1" applyBorder="1"/>
    <xf numFmtId="38" fontId="11" fillId="9" borderId="44" xfId="0" applyNumberFormat="1" applyFont="1" applyFill="1" applyBorder="1"/>
    <xf numFmtId="38" fontId="4" fillId="0" borderId="95" xfId="0" applyNumberFormat="1" applyFont="1" applyBorder="1" applyProtection="1">
      <protection locked="0"/>
    </xf>
    <xf numFmtId="38" fontId="4" fillId="0" borderId="96" xfId="0" applyNumberFormat="1" applyFont="1" applyBorder="1" applyProtection="1">
      <protection locked="0"/>
    </xf>
    <xf numFmtId="38" fontId="4" fillId="0" borderId="101" xfId="0" applyNumberFormat="1" applyFont="1" applyBorder="1" applyProtection="1">
      <protection locked="0"/>
    </xf>
    <xf numFmtId="38" fontId="2" fillId="3" borderId="76" xfId="0" applyNumberFormat="1" applyFont="1" applyFill="1" applyBorder="1"/>
    <xf numFmtId="38" fontId="4" fillId="10" borderId="99" xfId="0" applyNumberFormat="1" applyFont="1" applyFill="1" applyBorder="1"/>
    <xf numFmtId="38" fontId="4" fillId="10" borderId="76" xfId="0" applyNumberFormat="1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11" fillId="0" borderId="0" xfId="4" applyFont="1" applyAlignment="1">
      <alignment horizontal="centerContinuous"/>
    </xf>
    <xf numFmtId="0" fontId="11" fillId="0" borderId="0" xfId="4" applyFont="1" applyAlignment="1">
      <alignment horizontal="left"/>
    </xf>
    <xf numFmtId="0" fontId="11" fillId="0" borderId="0" xfId="4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/>
    </xf>
    <xf numFmtId="49" fontId="6" fillId="0" borderId="0" xfId="0" applyNumberFormat="1" applyFont="1" applyAlignment="1">
      <alignment horizontal="right"/>
    </xf>
    <xf numFmtId="38" fontId="2" fillId="7" borderId="0" xfId="0" applyNumberFormat="1" applyFont="1" applyFill="1" applyAlignment="1">
      <alignment horizontal="right"/>
    </xf>
    <xf numFmtId="0" fontId="4" fillId="0" borderId="11" xfId="4" applyFont="1" applyBorder="1" applyAlignment="1" applyProtection="1">
      <alignment horizontal="left"/>
      <protection locked="0"/>
    </xf>
    <xf numFmtId="0" fontId="16" fillId="0" borderId="11" xfId="2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49" fontId="2" fillId="0" borderId="11" xfId="0" quotePrefix="1" applyNumberFormat="1" applyFont="1" applyBorder="1" applyAlignment="1" applyProtection="1">
      <alignment horizontal="center"/>
      <protection locked="0"/>
    </xf>
    <xf numFmtId="49" fontId="2" fillId="0" borderId="41" xfId="0" quotePrefix="1" applyNumberFormat="1" applyFont="1" applyBorder="1" applyAlignment="1" applyProtection="1">
      <alignment horizontal="center"/>
      <protection locked="0"/>
    </xf>
    <xf numFmtId="49" fontId="2" fillId="0" borderId="41" xfId="0" quotePrefix="1" applyNumberFormat="1" applyFont="1" applyBorder="1" applyAlignment="1">
      <alignment horizontal="center"/>
    </xf>
    <xf numFmtId="49" fontId="2" fillId="0" borderId="41" xfId="0" applyNumberFormat="1" applyFont="1" applyBorder="1" applyAlignment="1" applyProtection="1">
      <alignment horizontal="center"/>
      <protection locked="0"/>
    </xf>
    <xf numFmtId="0" fontId="4" fillId="0" borderId="11" xfId="4" applyFont="1" applyBorder="1" applyAlignment="1">
      <alignment horizontal="left"/>
    </xf>
    <xf numFmtId="14" fontId="4" fillId="0" borderId="11" xfId="4" applyNumberFormat="1" applyFont="1" applyBorder="1" applyAlignment="1" applyProtection="1">
      <alignment horizontal="left"/>
      <protection locked="0"/>
    </xf>
    <xf numFmtId="38" fontId="6" fillId="0" borderId="36" xfId="0" applyNumberFormat="1" applyFont="1" applyBorder="1" applyAlignment="1">
      <alignment horizontal="right"/>
    </xf>
    <xf numFmtId="38" fontId="6" fillId="0" borderId="40" xfId="0" applyNumberFormat="1" applyFont="1" applyBorder="1" applyAlignment="1">
      <alignment horizontal="right"/>
    </xf>
    <xf numFmtId="38" fontId="2" fillId="0" borderId="36" xfId="0" applyNumberFormat="1" applyFont="1" applyBorder="1" applyAlignment="1">
      <alignment horizontal="right"/>
    </xf>
    <xf numFmtId="38" fontId="2" fillId="0" borderId="4" xfId="0" applyNumberFormat="1" applyFont="1" applyBorder="1" applyAlignment="1">
      <alignment horizontal="right"/>
    </xf>
    <xf numFmtId="38" fontId="6" fillId="0" borderId="4" xfId="0" applyNumberFormat="1" applyFont="1" applyBorder="1" applyAlignment="1">
      <alignment horizontal="right"/>
    </xf>
    <xf numFmtId="38" fontId="6" fillId="0" borderId="37" xfId="0" applyNumberFormat="1" applyFont="1" applyBorder="1" applyAlignment="1">
      <alignment horizontal="right"/>
    </xf>
    <xf numFmtId="38" fontId="6" fillId="0" borderId="88" xfId="0" applyNumberFormat="1" applyFont="1" applyBorder="1" applyAlignment="1">
      <alignment horizontal="right"/>
    </xf>
    <xf numFmtId="0" fontId="6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right"/>
    </xf>
    <xf numFmtId="49" fontId="2" fillId="0" borderId="41" xfId="0" quotePrefix="1" applyNumberFormat="1" applyFont="1" applyBorder="1" applyAlignment="1">
      <alignment horizontal="left"/>
    </xf>
    <xf numFmtId="49" fontId="2" fillId="0" borderId="41" xfId="0" applyNumberFormat="1" applyFont="1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11" xfId="0" quotePrefix="1" applyFont="1" applyBorder="1" applyAlignment="1" applyProtection="1">
      <alignment horizontal="left"/>
      <protection locked="0"/>
    </xf>
    <xf numFmtId="49" fontId="2" fillId="0" borderId="41" xfId="0" quotePrefix="1" applyNumberFormat="1" applyFont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38" fontId="2" fillId="3" borderId="80" xfId="0" applyNumberFormat="1" applyFont="1" applyFill="1" applyBorder="1" applyAlignment="1">
      <alignment vertical="center"/>
    </xf>
    <xf numFmtId="38" fontId="2" fillId="3" borderId="62" xfId="0" applyNumberFormat="1" applyFont="1" applyFill="1" applyBorder="1" applyAlignment="1">
      <alignment vertical="center"/>
    </xf>
    <xf numFmtId="38" fontId="2" fillId="0" borderId="46" xfId="0" applyNumberFormat="1" applyFont="1" applyBorder="1" applyAlignment="1">
      <alignment horizontal="center" vertical="center"/>
    </xf>
    <xf numFmtId="38" fontId="2" fillId="0" borderId="10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8" fontId="2" fillId="0" borderId="7" xfId="0" quotePrefix="1" applyNumberFormat="1" applyFont="1" applyBorder="1" applyAlignment="1" applyProtection="1">
      <alignment horizontal="right" vertical="center"/>
      <protection locked="0"/>
    </xf>
    <xf numFmtId="38" fontId="2" fillId="0" borderId="5" xfId="0" quotePrefix="1" applyNumberFormat="1" applyFont="1" applyBorder="1" applyAlignment="1" applyProtection="1">
      <alignment horizontal="right" vertical="center"/>
      <protection locked="0"/>
    </xf>
    <xf numFmtId="38" fontId="2" fillId="0" borderId="7" xfId="0" applyNumberFormat="1" applyFont="1" applyBorder="1" applyAlignment="1" applyProtection="1">
      <alignment horizontal="right" vertical="center"/>
      <protection locked="0"/>
    </xf>
    <xf numFmtId="38" fontId="2" fillId="0" borderId="5" xfId="0" applyNumberFormat="1" applyFont="1" applyBorder="1" applyAlignment="1" applyProtection="1">
      <alignment horizontal="right" vertical="center"/>
      <protection locked="0"/>
    </xf>
    <xf numFmtId="38" fontId="2" fillId="0" borderId="80" xfId="0" applyNumberFormat="1" applyFont="1" applyBorder="1" applyAlignment="1" applyProtection="1">
      <alignment horizontal="right" vertical="center"/>
      <protection locked="0"/>
    </xf>
    <xf numFmtId="38" fontId="2" fillId="0" borderId="62" xfId="0" applyNumberFormat="1" applyFont="1" applyBorder="1" applyAlignment="1" applyProtection="1">
      <alignment horizontal="right" vertical="center"/>
      <protection locked="0"/>
    </xf>
    <xf numFmtId="38" fontId="2" fillId="0" borderId="70" xfId="0" applyNumberFormat="1" applyFont="1" applyBorder="1" applyAlignment="1" applyProtection="1">
      <alignment horizontal="right" vertical="center"/>
      <protection locked="0"/>
    </xf>
    <xf numFmtId="38" fontId="2" fillId="0" borderId="67" xfId="0" applyNumberFormat="1" applyFont="1" applyBorder="1" applyAlignment="1" applyProtection="1">
      <alignment horizontal="right" vertical="center"/>
      <protection locked="0"/>
    </xf>
    <xf numFmtId="38" fontId="0" fillId="0" borderId="103" xfId="0" applyNumberFormat="1" applyBorder="1" applyAlignment="1">
      <alignment horizontal="center"/>
    </xf>
    <xf numFmtId="38" fontId="0" fillId="0" borderId="105" xfId="0" applyNumberFormat="1" applyBorder="1" applyAlignment="1">
      <alignment horizontal="center"/>
    </xf>
    <xf numFmtId="38" fontId="0" fillId="0" borderId="82" xfId="0" applyNumberFormat="1" applyBorder="1" applyAlignment="1">
      <alignment horizontal="center"/>
    </xf>
    <xf numFmtId="38" fontId="0" fillId="0" borderId="15" xfId="0" applyNumberFormat="1" applyBorder="1" applyAlignment="1">
      <alignment horizontal="center"/>
    </xf>
    <xf numFmtId="0" fontId="17" fillId="8" borderId="45" xfId="0" applyFont="1" applyFill="1" applyBorder="1" applyAlignment="1">
      <alignment horizontal="center"/>
    </xf>
    <xf numFmtId="0" fontId="17" fillId="8" borderId="28" xfId="0" applyFont="1" applyFill="1" applyBorder="1" applyAlignment="1">
      <alignment horizontal="center"/>
    </xf>
    <xf numFmtId="0" fontId="11" fillId="8" borderId="107" xfId="0" applyFont="1" applyFill="1" applyBorder="1" applyAlignment="1">
      <alignment horizontal="center" wrapText="1"/>
    </xf>
    <xf numFmtId="0" fontId="11" fillId="8" borderId="77" xfId="0" applyFont="1" applyFill="1" applyBorder="1" applyAlignment="1">
      <alignment horizontal="center" wrapText="1"/>
    </xf>
    <xf numFmtId="0" fontId="11" fillId="8" borderId="31" xfId="0" applyFont="1" applyFill="1" applyBorder="1" applyAlignment="1">
      <alignment horizontal="center" wrapText="1"/>
    </xf>
    <xf numFmtId="0" fontId="11" fillId="8" borderId="57" xfId="0" applyFont="1" applyFill="1" applyBorder="1" applyAlignment="1">
      <alignment horizontal="center" wrapText="1"/>
    </xf>
    <xf numFmtId="0" fontId="0" fillId="0" borderId="107" xfId="0" applyBorder="1" applyAlignment="1">
      <alignment horizontal="center"/>
    </xf>
    <xf numFmtId="0" fontId="0" fillId="0" borderId="105" xfId="0" applyBorder="1" applyAlignment="1">
      <alignment horizontal="center"/>
    </xf>
    <xf numFmtId="0" fontId="0" fillId="0" borderId="106" xfId="0" applyBorder="1" applyAlignment="1">
      <alignment horizontal="center"/>
    </xf>
    <xf numFmtId="0" fontId="0" fillId="0" borderId="15" xfId="0" applyBorder="1" applyAlignment="1">
      <alignment horizontal="center"/>
    </xf>
    <xf numFmtId="38" fontId="4" fillId="0" borderId="82" xfId="0" applyNumberFormat="1" applyFont="1" applyBorder="1" applyAlignment="1">
      <alignment horizontal="center"/>
    </xf>
    <xf numFmtId="38" fontId="4" fillId="0" borderId="96" xfId="0" applyNumberFormat="1" applyFont="1" applyBorder="1" applyAlignment="1">
      <alignment horizontal="center"/>
    </xf>
    <xf numFmtId="38" fontId="11" fillId="10" borderId="103" xfId="0" applyNumberFormat="1" applyFont="1" applyFill="1" applyBorder="1" applyAlignment="1">
      <alignment horizontal="right"/>
    </xf>
    <xf numFmtId="38" fontId="11" fillId="10" borderId="104" xfId="0" applyNumberFormat="1" applyFont="1" applyFill="1" applyBorder="1" applyAlignment="1">
      <alignment horizontal="right"/>
    </xf>
    <xf numFmtId="38" fontId="11" fillId="10" borderId="66" xfId="0" applyNumberFormat="1" applyFont="1" applyFill="1" applyBorder="1" applyAlignment="1">
      <alignment horizontal="right"/>
    </xf>
    <xf numFmtId="38" fontId="11" fillId="10" borderId="72" xfId="0" applyNumberFormat="1" applyFont="1" applyFill="1" applyBorder="1" applyAlignment="1">
      <alignment horizontal="right"/>
    </xf>
    <xf numFmtId="38" fontId="4" fillId="0" borderId="103" xfId="0" applyNumberFormat="1" applyFont="1" applyBorder="1" applyAlignment="1">
      <alignment horizontal="center"/>
    </xf>
    <xf numFmtId="38" fontId="4" fillId="0" borderId="95" xfId="0" applyNumberFormat="1" applyFont="1" applyBorder="1" applyAlignment="1">
      <alignment horizontal="center"/>
    </xf>
    <xf numFmtId="38" fontId="11" fillId="10" borderId="65" xfId="0" applyNumberFormat="1" applyFont="1" applyFill="1" applyBorder="1" applyAlignment="1">
      <alignment horizontal="right"/>
    </xf>
    <xf numFmtId="38" fontId="11" fillId="10" borderId="71" xfId="0" applyNumberFormat="1" applyFont="1" applyFill="1" applyBorder="1" applyAlignment="1">
      <alignment horizontal="right"/>
    </xf>
    <xf numFmtId="38" fontId="11" fillId="10" borderId="82" xfId="0" applyNumberFormat="1" applyFont="1" applyFill="1" applyBorder="1" applyAlignment="1">
      <alignment horizontal="right"/>
    </xf>
    <xf numFmtId="38" fontId="11" fillId="10" borderId="81" xfId="0" applyNumberFormat="1" applyFont="1" applyFill="1" applyBorder="1" applyAlignment="1">
      <alignment horizontal="right"/>
    </xf>
    <xf numFmtId="38" fontId="4" fillId="0" borderId="105" xfId="0" applyNumberFormat="1" applyFont="1" applyBorder="1" applyAlignment="1">
      <alignment horizontal="center"/>
    </xf>
    <xf numFmtId="38" fontId="4" fillId="0" borderId="15" xfId="0" applyNumberFormat="1" applyFont="1" applyBorder="1" applyAlignment="1">
      <alignment horizontal="center"/>
    </xf>
    <xf numFmtId="38" fontId="4" fillId="10" borderId="103" xfId="0" applyNumberFormat="1" applyFont="1" applyFill="1" applyBorder="1" applyAlignment="1">
      <alignment horizontal="right"/>
    </xf>
    <xf numFmtId="38" fontId="4" fillId="10" borderId="105" xfId="0" applyNumberFormat="1" applyFont="1" applyFill="1" applyBorder="1" applyAlignment="1">
      <alignment horizontal="right"/>
    </xf>
    <xf numFmtId="38" fontId="4" fillId="10" borderId="95" xfId="0" applyNumberFormat="1" applyFont="1" applyFill="1" applyBorder="1" applyAlignment="1">
      <alignment horizontal="right"/>
    </xf>
    <xf numFmtId="38" fontId="4" fillId="10" borderId="66" xfId="0" applyNumberFormat="1" applyFont="1" applyFill="1" applyBorder="1" applyAlignment="1">
      <alignment horizontal="right"/>
    </xf>
    <xf numFmtId="38" fontId="4" fillId="10" borderId="21" xfId="0" applyNumberFormat="1" applyFont="1" applyFill="1" applyBorder="1" applyAlignment="1">
      <alignment horizontal="right"/>
    </xf>
    <xf numFmtId="38" fontId="4" fillId="10" borderId="62" xfId="0" applyNumberFormat="1" applyFont="1" applyFill="1" applyBorder="1" applyAlignment="1">
      <alignment horizontal="right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38" fontId="11" fillId="10" borderId="105" xfId="0" applyNumberFormat="1" applyFont="1" applyFill="1" applyBorder="1" applyAlignment="1">
      <alignment horizontal="right"/>
    </xf>
    <xf numFmtId="38" fontId="11" fillId="10" borderId="77" xfId="0" applyNumberFormat="1" applyFont="1" applyFill="1" applyBorder="1" applyAlignment="1">
      <alignment horizontal="right"/>
    </xf>
    <xf numFmtId="38" fontId="11" fillId="10" borderId="21" xfId="0" applyNumberFormat="1" applyFont="1" applyFill="1" applyBorder="1" applyAlignment="1">
      <alignment horizontal="right"/>
    </xf>
    <xf numFmtId="38" fontId="11" fillId="10" borderId="84" xfId="0" applyNumberFormat="1" applyFont="1" applyFill="1" applyBorder="1" applyAlignment="1">
      <alignment horizontal="right"/>
    </xf>
    <xf numFmtId="38" fontId="4" fillId="0" borderId="39" xfId="0" applyNumberFormat="1" applyFont="1" applyBorder="1" applyAlignment="1" applyProtection="1">
      <alignment horizontal="right"/>
      <protection locked="0"/>
    </xf>
    <xf numFmtId="38" fontId="4" fillId="0" borderId="67" xfId="0" applyNumberFormat="1" applyFont="1" applyBorder="1" applyAlignment="1" applyProtection="1">
      <alignment horizontal="right"/>
      <protection locked="0"/>
    </xf>
    <xf numFmtId="38" fontId="4" fillId="0" borderId="106" xfId="0" applyNumberFormat="1" applyFont="1" applyBorder="1" applyAlignment="1" applyProtection="1">
      <alignment horizontal="right"/>
      <protection locked="0"/>
    </xf>
    <xf numFmtId="38" fontId="4" fillId="0" borderId="96" xfId="0" applyNumberFormat="1" applyFont="1" applyBorder="1" applyAlignment="1" applyProtection="1">
      <alignment horizontal="right"/>
      <protection locked="0"/>
    </xf>
    <xf numFmtId="38" fontId="4" fillId="0" borderId="103" xfId="0" applyNumberFormat="1" applyFont="1" applyBorder="1" applyAlignment="1" applyProtection="1">
      <alignment horizontal="center"/>
      <protection locked="0"/>
    </xf>
    <xf numFmtId="38" fontId="4" fillId="0" borderId="105" xfId="0" applyNumberFormat="1" applyFont="1" applyBorder="1" applyAlignment="1" applyProtection="1">
      <alignment horizontal="center"/>
      <protection locked="0"/>
    </xf>
    <xf numFmtId="38" fontId="4" fillId="0" borderId="95" xfId="0" applyNumberFormat="1" applyFont="1" applyBorder="1" applyAlignment="1" applyProtection="1">
      <alignment horizontal="center"/>
      <protection locked="0"/>
    </xf>
    <xf numFmtId="38" fontId="4" fillId="0" borderId="66" xfId="0" applyNumberFormat="1" applyFont="1" applyBorder="1" applyAlignment="1" applyProtection="1">
      <alignment horizontal="center"/>
      <protection locked="0"/>
    </xf>
    <xf numFmtId="38" fontId="4" fillId="0" borderId="21" xfId="0" applyNumberFormat="1" applyFont="1" applyBorder="1" applyAlignment="1" applyProtection="1">
      <alignment horizontal="center"/>
      <protection locked="0"/>
    </xf>
    <xf numFmtId="38" fontId="4" fillId="0" borderId="62" xfId="0" applyNumberFormat="1" applyFont="1" applyBorder="1" applyAlignment="1" applyProtection="1">
      <alignment horizontal="center"/>
      <protection locked="0"/>
    </xf>
    <xf numFmtId="0" fontId="18" fillId="10" borderId="41" xfId="0" applyFont="1" applyFill="1" applyBorder="1" applyAlignment="1">
      <alignment horizontal="left"/>
    </xf>
    <xf numFmtId="49" fontId="18" fillId="10" borderId="41" xfId="0" applyNumberFormat="1" applyFont="1" applyFill="1" applyBorder="1" applyAlignment="1">
      <alignment horizontal="left"/>
    </xf>
    <xf numFmtId="49" fontId="18" fillId="10" borderId="41" xfId="0" applyNumberFormat="1" applyFont="1" applyFill="1" applyBorder="1" applyAlignment="1" applyProtection="1">
      <alignment horizontal="left"/>
      <protection locked="0"/>
    </xf>
    <xf numFmtId="0" fontId="18" fillId="10" borderId="41" xfId="0" applyFont="1" applyFill="1" applyBorder="1" applyAlignment="1" applyProtection="1">
      <alignment horizontal="left"/>
      <protection locked="0"/>
    </xf>
    <xf numFmtId="38" fontId="0" fillId="0" borderId="0" xfId="0" applyNumberFormat="1"/>
  </cellXfs>
  <cellStyles count="6">
    <cellStyle name="Comma" xfId="1" builtinId="3"/>
    <cellStyle name="Hyperlink" xfId="2" builtinId="8"/>
    <cellStyle name="Normal" xfId="0" builtinId="0"/>
    <cellStyle name="Normal 2" xfId="3" xr:uid="{00000000-0005-0000-0000-000003000000}"/>
    <cellStyle name="Normal_SBE Alternate Form Cert Page 8 15 03" xfId="4" xr:uid="{00000000-0005-0000-0000-000004000000}"/>
    <cellStyle name="Percent" xfId="5" builtinId="5"/>
  </cellStyles>
  <dxfs count="3"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lizabeth.carzoli@dehesasd.net" TargetMode="External"/><Relationship Id="rId1" Type="http://schemas.openxmlformats.org/officeDocument/2006/relationships/hyperlink" Target="mailto:sbryant@methodschools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showGridLines="0" showRowColHeaders="0" zoomScaleNormal="100" workbookViewId="0">
      <selection activeCell="D43" sqref="D43"/>
    </sheetView>
  </sheetViews>
  <sheetFormatPr defaultColWidth="8.77734375" defaultRowHeight="13.2" x14ac:dyDescent="0.25"/>
  <cols>
    <col min="1" max="1" width="3.44140625" style="31" customWidth="1"/>
    <col min="2" max="2" width="1.44140625" style="31" customWidth="1"/>
    <col min="3" max="3" width="1.109375" style="31" customWidth="1"/>
    <col min="4" max="4" width="8" style="31" customWidth="1"/>
    <col min="5" max="6" width="9.109375" style="31" customWidth="1"/>
    <col min="7" max="7" width="8.44140625" style="31" customWidth="1"/>
    <col min="8" max="8" width="9.109375" style="31" customWidth="1"/>
    <col min="9" max="9" width="5.109375" style="31" customWidth="1"/>
    <col min="10" max="10" width="2.6640625" style="31" customWidth="1"/>
    <col min="11" max="11" width="9.109375" style="31" customWidth="1"/>
    <col min="12" max="12" width="6.77734375" style="31" customWidth="1"/>
    <col min="13" max="13" width="9.109375" style="31" customWidth="1"/>
    <col min="14" max="14" width="5.44140625" style="31" customWidth="1"/>
    <col min="15" max="15" width="24.6640625" style="31" customWidth="1"/>
  </cols>
  <sheetData>
    <row r="1" spans="1:15" ht="15.6" x14ac:dyDescent="0.3">
      <c r="A1" s="390" t="s">
        <v>227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</row>
    <row r="2" spans="1:15" ht="15.6" x14ac:dyDescent="0.3">
      <c r="A2" s="390" t="s">
        <v>0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</row>
    <row r="3" spans="1:15" ht="13.8" x14ac:dyDescent="0.25">
      <c r="A3" s="391" t="s">
        <v>217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</row>
    <row r="4" spans="1:15" ht="13.8" x14ac:dyDescent="0.25">
      <c r="A4" s="379"/>
      <c r="B4" s="378"/>
      <c r="C4" s="378"/>
      <c r="D4" s="378"/>
      <c r="E4" s="378"/>
      <c r="F4" s="378"/>
      <c r="G4" s="378"/>
      <c r="H4" s="378"/>
      <c r="I4" s="1"/>
      <c r="J4"/>
      <c r="K4"/>
      <c r="L4"/>
      <c r="M4"/>
      <c r="N4"/>
      <c r="O4"/>
    </row>
    <row r="5" spans="1:15" ht="13.8" x14ac:dyDescent="0.25">
      <c r="A5" s="30"/>
      <c r="B5" s="30"/>
      <c r="C5" s="30"/>
      <c r="D5" s="380"/>
      <c r="E5" s="380"/>
      <c r="F5" s="380"/>
      <c r="I5" s="381" t="s">
        <v>147</v>
      </c>
      <c r="J5" s="380"/>
      <c r="K5" s="380"/>
      <c r="L5" s="380"/>
      <c r="M5" s="380"/>
      <c r="N5" s="380"/>
      <c r="O5" s="380"/>
    </row>
    <row r="6" spans="1:15" ht="13.8" x14ac:dyDescent="0.25">
      <c r="C6" s="381"/>
      <c r="D6" s="382"/>
      <c r="E6" s="382"/>
      <c r="F6" s="382"/>
      <c r="G6" s="382"/>
      <c r="H6" s="382"/>
      <c r="I6" s="382"/>
      <c r="J6" s="382"/>
      <c r="K6" s="382"/>
      <c r="L6" s="382"/>
      <c r="M6" s="382"/>
      <c r="N6" s="382"/>
      <c r="O6" s="382"/>
    </row>
    <row r="7" spans="1:15" ht="13.8" x14ac:dyDescent="0.25">
      <c r="A7" s="383"/>
      <c r="B7" s="383"/>
      <c r="C7" s="383"/>
      <c r="D7" s="384"/>
      <c r="E7" s="384"/>
      <c r="F7" s="384"/>
      <c r="G7" s="384"/>
      <c r="H7" s="384"/>
      <c r="I7" s="385" t="s">
        <v>1</v>
      </c>
      <c r="J7" s="392" t="s">
        <v>210</v>
      </c>
      <c r="K7" s="392"/>
      <c r="L7" s="392"/>
      <c r="M7" s="392"/>
      <c r="N7" s="392"/>
      <c r="O7" s="392"/>
    </row>
    <row r="8" spans="1:15" ht="13.8" x14ac:dyDescent="0.25">
      <c r="A8" s="383"/>
      <c r="B8" s="383"/>
      <c r="C8" s="383"/>
      <c r="D8" s="384"/>
      <c r="E8" s="384"/>
      <c r="F8" s="384"/>
      <c r="G8" s="384"/>
      <c r="H8" s="384"/>
      <c r="I8" s="385" t="s">
        <v>2</v>
      </c>
      <c r="J8" s="393" t="s">
        <v>212</v>
      </c>
      <c r="K8" s="393"/>
      <c r="L8" s="393"/>
      <c r="M8" s="393"/>
      <c r="N8" s="393"/>
      <c r="O8" s="393"/>
    </row>
    <row r="9" spans="1:15" ht="13.8" x14ac:dyDescent="0.25">
      <c r="A9" s="383"/>
      <c r="B9" s="383"/>
      <c r="C9" s="383"/>
      <c r="D9" s="384"/>
      <c r="E9" s="384"/>
      <c r="F9" s="384"/>
      <c r="G9" s="384"/>
      <c r="H9" s="384"/>
      <c r="I9" s="385" t="s">
        <v>3</v>
      </c>
      <c r="J9" s="394" t="s">
        <v>209</v>
      </c>
      <c r="K9" s="394"/>
      <c r="L9" s="394"/>
      <c r="M9" s="394"/>
      <c r="N9" s="394"/>
      <c r="O9" s="394"/>
    </row>
    <row r="10" spans="1:15" ht="13.8" x14ac:dyDescent="0.25">
      <c r="A10" s="383"/>
      <c r="B10" s="383"/>
      <c r="C10" s="383"/>
      <c r="D10" s="384"/>
      <c r="E10" s="384"/>
      <c r="F10" s="384"/>
      <c r="G10" s="384"/>
      <c r="H10" s="384"/>
      <c r="I10" s="385" t="s">
        <v>4</v>
      </c>
      <c r="J10" s="394" t="s">
        <v>207</v>
      </c>
      <c r="K10" s="394"/>
      <c r="L10" s="394"/>
      <c r="M10" s="394"/>
      <c r="N10" s="394"/>
      <c r="O10" s="394"/>
    </row>
    <row r="11" spans="1:15" ht="13.8" x14ac:dyDescent="0.25">
      <c r="A11" s="383"/>
      <c r="B11" s="383"/>
      <c r="C11" s="383"/>
      <c r="D11" s="384"/>
      <c r="E11" s="384"/>
      <c r="F11" s="384"/>
      <c r="G11" s="384"/>
      <c r="H11" s="384"/>
      <c r="I11" s="385" t="s">
        <v>5</v>
      </c>
      <c r="J11" s="395" t="s">
        <v>211</v>
      </c>
      <c r="K11" s="395"/>
      <c r="L11" s="395"/>
      <c r="M11" s="395"/>
      <c r="N11" s="395"/>
      <c r="O11" s="395"/>
    </row>
    <row r="12" spans="1:15" ht="14.4" thickBot="1" x14ac:dyDescent="0.3"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</row>
    <row r="13" spans="1:15" ht="14.4" thickTop="1" x14ac:dyDescent="0.25">
      <c r="D13" s="33" t="s">
        <v>127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</row>
    <row r="15" spans="1:15" ht="13.8" x14ac:dyDescent="0.25">
      <c r="D15" s="35" t="s">
        <v>128</v>
      </c>
      <c r="E15" s="36"/>
      <c r="F15" s="36"/>
      <c r="G15" s="36"/>
      <c r="H15" s="36"/>
      <c r="I15" s="36"/>
      <c r="J15" s="37"/>
      <c r="K15" s="35" t="s">
        <v>129</v>
      </c>
      <c r="L15" s="36"/>
      <c r="M15" s="36"/>
      <c r="N15" s="36"/>
      <c r="O15" s="36"/>
    </row>
    <row r="16" spans="1:15" ht="13.8" x14ac:dyDescent="0.25">
      <c r="D16" s="387" t="s">
        <v>228</v>
      </c>
      <c r="E16" s="387"/>
      <c r="F16" s="387"/>
      <c r="G16" s="387"/>
      <c r="H16" s="387"/>
      <c r="I16" s="387"/>
      <c r="J16" s="37"/>
      <c r="K16" s="387" t="s">
        <v>213</v>
      </c>
      <c r="L16" s="389"/>
      <c r="M16" s="389"/>
      <c r="N16" s="389"/>
      <c r="O16" s="389"/>
    </row>
    <row r="17" spans="1:15" ht="13.8" x14ac:dyDescent="0.25">
      <c r="D17" s="38" t="s">
        <v>130</v>
      </c>
      <c r="E17" s="38"/>
      <c r="F17" s="38"/>
      <c r="G17" s="38"/>
      <c r="H17" s="38"/>
      <c r="I17" s="39"/>
      <c r="J17" s="37"/>
      <c r="K17" s="38" t="s">
        <v>130</v>
      </c>
      <c r="L17" s="38"/>
      <c r="M17" s="38"/>
      <c r="N17" s="38"/>
      <c r="O17" s="38"/>
    </row>
    <row r="18" spans="1:15" ht="13.8" x14ac:dyDescent="0.25">
      <c r="D18" s="387" t="s">
        <v>221</v>
      </c>
      <c r="E18" s="387"/>
      <c r="F18" s="387"/>
      <c r="G18" s="387"/>
      <c r="H18" s="387"/>
      <c r="I18" s="387"/>
      <c r="J18" s="37"/>
      <c r="K18" s="387" t="s">
        <v>216</v>
      </c>
      <c r="L18" s="389"/>
      <c r="M18" s="389"/>
      <c r="N18" s="389"/>
      <c r="O18" s="389"/>
    </row>
    <row r="19" spans="1:15" ht="13.8" x14ac:dyDescent="0.25">
      <c r="D19" s="38" t="s">
        <v>131</v>
      </c>
      <c r="E19" s="38"/>
      <c r="F19" s="38"/>
      <c r="G19" s="38"/>
      <c r="H19" s="38"/>
      <c r="I19" s="38"/>
      <c r="J19" s="37"/>
      <c r="K19" s="38" t="s">
        <v>131</v>
      </c>
      <c r="L19" s="38"/>
      <c r="M19" s="38"/>
      <c r="N19" s="38"/>
      <c r="O19" s="39"/>
    </row>
    <row r="20" spans="1:15" ht="13.8" x14ac:dyDescent="0.25">
      <c r="D20" s="387" t="s">
        <v>222</v>
      </c>
      <c r="E20" s="387"/>
      <c r="F20" s="387"/>
      <c r="G20" s="387"/>
      <c r="H20" s="387"/>
      <c r="I20" s="387"/>
      <c r="J20" s="37"/>
      <c r="K20" s="387" t="s">
        <v>214</v>
      </c>
      <c r="L20" s="389"/>
      <c r="M20" s="389"/>
      <c r="N20" s="389"/>
      <c r="O20" s="389"/>
    </row>
    <row r="21" spans="1:15" ht="13.8" x14ac:dyDescent="0.25">
      <c r="A21" s="37"/>
      <c r="B21" s="37"/>
      <c r="C21" s="37"/>
      <c r="D21" s="38" t="s">
        <v>132</v>
      </c>
      <c r="E21" s="38"/>
      <c r="F21" s="38"/>
      <c r="G21" s="38"/>
      <c r="H21" s="38"/>
      <c r="I21" s="38"/>
      <c r="J21" s="37"/>
      <c r="K21" s="38" t="s">
        <v>132</v>
      </c>
      <c r="L21" s="38"/>
      <c r="M21" s="38"/>
      <c r="N21" s="38"/>
      <c r="O21" s="38"/>
    </row>
    <row r="22" spans="1:15" ht="13.8" x14ac:dyDescent="0.25">
      <c r="A22" s="37"/>
      <c r="B22" s="37"/>
      <c r="C22" s="37"/>
      <c r="D22" s="388" t="s">
        <v>229</v>
      </c>
      <c r="E22" s="387"/>
      <c r="F22" s="387"/>
      <c r="G22" s="387"/>
      <c r="H22" s="387"/>
      <c r="I22" s="87"/>
      <c r="J22" s="37"/>
      <c r="K22" s="388" t="s">
        <v>215</v>
      </c>
      <c r="L22" s="387"/>
      <c r="M22" s="387"/>
      <c r="N22" s="387"/>
      <c r="O22" s="387"/>
    </row>
    <row r="23" spans="1:15" ht="13.8" x14ac:dyDescent="0.25">
      <c r="A23" s="37"/>
      <c r="B23" s="37"/>
      <c r="C23" s="37"/>
      <c r="D23" s="38" t="s">
        <v>133</v>
      </c>
      <c r="E23" s="38"/>
      <c r="F23" s="38"/>
      <c r="G23" s="38"/>
      <c r="H23" s="38"/>
      <c r="I23" s="39"/>
      <c r="J23" s="37"/>
      <c r="K23" s="38" t="s">
        <v>133</v>
      </c>
      <c r="L23" s="38"/>
      <c r="M23" s="38"/>
      <c r="N23" s="38"/>
      <c r="O23" s="38"/>
    </row>
    <row r="24" spans="1:15" ht="14.4" thickBot="1" x14ac:dyDescent="0.3"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</row>
    <row r="25" spans="1:15" ht="14.4" thickTop="1" x14ac:dyDescent="0.25">
      <c r="C25" s="40"/>
      <c r="D25" s="40" t="s">
        <v>134</v>
      </c>
      <c r="E25" s="34"/>
      <c r="F25" s="34"/>
      <c r="G25" s="34"/>
      <c r="H25" s="34"/>
      <c r="I25" s="34"/>
      <c r="J25" s="40"/>
      <c r="K25" s="34"/>
      <c r="L25" s="34"/>
      <c r="M25" s="34"/>
      <c r="N25" s="34"/>
      <c r="O25" s="34"/>
    </row>
    <row r="26" spans="1:15" ht="13.8" x14ac:dyDescent="0.25">
      <c r="A26" s="41" t="s">
        <v>149</v>
      </c>
      <c r="B26" s="31" t="s">
        <v>135</v>
      </c>
      <c r="C26" s="37"/>
      <c r="D26" s="42" t="s">
        <v>233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</row>
    <row r="27" spans="1:15" ht="14.4" x14ac:dyDescent="0.3">
      <c r="C27" s="37"/>
      <c r="D27" s="37" t="s">
        <v>136</v>
      </c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</row>
    <row r="28" spans="1:15" ht="13.8" x14ac:dyDescent="0.25">
      <c r="C28" s="37"/>
      <c r="D28" s="37" t="s">
        <v>137</v>
      </c>
      <c r="E28" s="396"/>
      <c r="F28" s="396"/>
      <c r="G28" s="396"/>
      <c r="H28" s="396"/>
      <c r="I28" s="396"/>
      <c r="J28" s="37"/>
      <c r="K28" s="37" t="s">
        <v>138</v>
      </c>
      <c r="L28" s="397"/>
      <c r="M28" s="387"/>
      <c r="N28" s="387"/>
      <c r="O28" s="37"/>
    </row>
    <row r="29" spans="1:15" ht="13.8" x14ac:dyDescent="0.25">
      <c r="E29" s="43" t="s">
        <v>139</v>
      </c>
      <c r="F29" s="44"/>
      <c r="G29" s="44"/>
      <c r="H29" s="44"/>
      <c r="I29" s="44"/>
    </row>
    <row r="30" spans="1:15" ht="13.8" x14ac:dyDescent="0.25">
      <c r="E30" s="43" t="s">
        <v>140</v>
      </c>
      <c r="F30" s="44"/>
      <c r="G30" s="44"/>
      <c r="H30" s="44"/>
      <c r="I30" s="44"/>
    </row>
    <row r="31" spans="1:15" ht="27.6" x14ac:dyDescent="0.25">
      <c r="C31" s="37"/>
      <c r="D31" s="45" t="s">
        <v>141</v>
      </c>
      <c r="E31" s="387" t="s">
        <v>213</v>
      </c>
      <c r="F31" s="387"/>
      <c r="G31" s="387"/>
      <c r="H31" s="387"/>
      <c r="I31" s="387"/>
      <c r="J31" s="37"/>
      <c r="K31" s="37" t="s">
        <v>142</v>
      </c>
      <c r="L31" s="387" t="s">
        <v>216</v>
      </c>
      <c r="M31" s="387"/>
      <c r="N31" s="387"/>
      <c r="O31" s="37"/>
    </row>
    <row r="32" spans="1:15" ht="13.8" x14ac:dyDescent="0.2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</row>
    <row r="33" spans="1:15" ht="13.8" x14ac:dyDescent="0.25">
      <c r="C33" s="37"/>
      <c r="D33" s="47" t="s">
        <v>208</v>
      </c>
      <c r="E33" s="47"/>
      <c r="F33" s="47"/>
      <c r="G33" s="47"/>
      <c r="H33" s="47"/>
      <c r="I33" s="47"/>
      <c r="J33" s="37"/>
      <c r="K33" s="37"/>
      <c r="L33" s="47"/>
      <c r="M33" s="47"/>
      <c r="N33" s="47"/>
      <c r="O33" s="48"/>
    </row>
    <row r="34" spans="1:15" ht="13.8" x14ac:dyDescent="0.25">
      <c r="A34" s="41" t="s">
        <v>149</v>
      </c>
      <c r="B34" s="31" t="s">
        <v>135</v>
      </c>
      <c r="C34" s="37"/>
      <c r="D34" s="42" t="s">
        <v>233</v>
      </c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</row>
    <row r="35" spans="1:15" ht="14.4" x14ac:dyDescent="0.3">
      <c r="C35" s="37"/>
      <c r="D35" s="37" t="s">
        <v>143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</row>
    <row r="36" spans="1:15" ht="13.8" x14ac:dyDescent="0.25">
      <c r="C36" s="37"/>
      <c r="D36" s="37" t="s">
        <v>137</v>
      </c>
      <c r="E36" s="396"/>
      <c r="F36" s="396"/>
      <c r="G36" s="396"/>
      <c r="H36" s="396"/>
      <c r="I36" s="396"/>
      <c r="J36" s="37"/>
      <c r="K36" s="37" t="s">
        <v>138</v>
      </c>
      <c r="L36" s="387"/>
      <c r="M36" s="387"/>
      <c r="N36" s="387"/>
      <c r="O36" s="37"/>
    </row>
    <row r="37" spans="1:15" ht="26.4" x14ac:dyDescent="0.25">
      <c r="E37" s="49" t="s">
        <v>144</v>
      </c>
      <c r="F37" s="49"/>
      <c r="G37" s="49"/>
      <c r="H37" s="49"/>
      <c r="I37" s="49"/>
      <c r="L37" s="50"/>
      <c r="M37" s="50"/>
      <c r="N37" s="50"/>
    </row>
    <row r="38" spans="1:15" x14ac:dyDescent="0.25">
      <c r="E38" s="30" t="s">
        <v>140</v>
      </c>
      <c r="F38" s="30"/>
      <c r="G38" s="30"/>
      <c r="H38" s="30"/>
      <c r="I38" s="30"/>
    </row>
    <row r="39" spans="1:15" ht="27.6" x14ac:dyDescent="0.25">
      <c r="C39" s="37"/>
      <c r="D39" s="45" t="s">
        <v>141</v>
      </c>
      <c r="E39" s="387"/>
      <c r="F39" s="387"/>
      <c r="G39" s="387"/>
      <c r="H39" s="387"/>
      <c r="I39" s="387"/>
      <c r="J39" s="37"/>
      <c r="K39" s="37" t="s">
        <v>142</v>
      </c>
      <c r="L39" s="387"/>
      <c r="M39" s="387"/>
      <c r="N39" s="387"/>
      <c r="O39" s="37"/>
    </row>
    <row r="40" spans="1:15" ht="13.8" x14ac:dyDescent="0.2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</row>
    <row r="41" spans="1:15" ht="13.8" x14ac:dyDescent="0.25">
      <c r="C41" s="37"/>
      <c r="D41" s="47" t="s">
        <v>145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8"/>
    </row>
    <row r="42" spans="1:15" ht="13.8" x14ac:dyDescent="0.25">
      <c r="A42" s="41" t="s">
        <v>149</v>
      </c>
      <c r="B42" s="31" t="s">
        <v>135</v>
      </c>
      <c r="C42" s="37"/>
      <c r="D42" s="42" t="s">
        <v>233</v>
      </c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</row>
    <row r="43" spans="1:15" ht="14.4" x14ac:dyDescent="0.3">
      <c r="C43" s="37"/>
      <c r="D43" s="53" t="s">
        <v>148</v>
      </c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</row>
    <row r="44" spans="1:15" ht="13.8" x14ac:dyDescent="0.25">
      <c r="C44" s="37"/>
      <c r="D44" s="37" t="s">
        <v>137</v>
      </c>
      <c r="E44" s="396"/>
      <c r="F44" s="396"/>
      <c r="G44" s="396"/>
      <c r="H44" s="396"/>
      <c r="I44" s="396"/>
      <c r="J44" s="37"/>
      <c r="K44" s="37" t="s">
        <v>138</v>
      </c>
      <c r="L44" s="387"/>
      <c r="M44" s="387"/>
      <c r="N44" s="387"/>
      <c r="O44" s="37"/>
    </row>
    <row r="45" spans="1:15" ht="13.8" x14ac:dyDescent="0.25">
      <c r="C45" s="37"/>
      <c r="D45" s="37"/>
      <c r="E45" s="30" t="s">
        <v>146</v>
      </c>
      <c r="F45" s="30"/>
      <c r="G45" s="30"/>
      <c r="H45" s="30"/>
      <c r="I45" s="30"/>
      <c r="J45" s="51"/>
      <c r="K45" s="37"/>
      <c r="L45" s="37"/>
      <c r="M45" s="37"/>
      <c r="N45" s="37"/>
      <c r="O45" s="37"/>
    </row>
    <row r="46" spans="1:15" ht="13.8" x14ac:dyDescent="0.25">
      <c r="C46" s="37"/>
      <c r="D46" s="37"/>
      <c r="E46" s="30" t="s">
        <v>140</v>
      </c>
      <c r="F46" s="30"/>
      <c r="G46" s="30"/>
      <c r="H46" s="30"/>
      <c r="I46" s="30"/>
      <c r="J46" s="51"/>
      <c r="K46" s="37"/>
      <c r="L46" s="37"/>
      <c r="M46" s="37"/>
      <c r="N46" s="37"/>
      <c r="O46" s="37"/>
    </row>
    <row r="47" spans="1:15" ht="13.8" thickBo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</row>
    <row r="48" spans="1:15" ht="13.8" thickTop="1" x14ac:dyDescent="0.25"/>
  </sheetData>
  <sheetProtection selectLockedCells="1"/>
  <mergeCells count="26">
    <mergeCell ref="E44:I44"/>
    <mergeCell ref="L44:N44"/>
    <mergeCell ref="L39:N39"/>
    <mergeCell ref="L28:N28"/>
    <mergeCell ref="E31:I31"/>
    <mergeCell ref="E36:I36"/>
    <mergeCell ref="E39:I39"/>
    <mergeCell ref="L36:N36"/>
    <mergeCell ref="L31:N31"/>
    <mergeCell ref="E28:I28"/>
    <mergeCell ref="D18:I18"/>
    <mergeCell ref="D22:H22"/>
    <mergeCell ref="K18:O18"/>
    <mergeCell ref="K22:O22"/>
    <mergeCell ref="A1:O1"/>
    <mergeCell ref="A2:O2"/>
    <mergeCell ref="A3:O3"/>
    <mergeCell ref="D16:I16"/>
    <mergeCell ref="K16:O16"/>
    <mergeCell ref="J7:O7"/>
    <mergeCell ref="J8:O8"/>
    <mergeCell ref="J9:O9"/>
    <mergeCell ref="J10:O10"/>
    <mergeCell ref="J11:O11"/>
    <mergeCell ref="K20:O20"/>
    <mergeCell ref="D20:I20"/>
  </mergeCells>
  <phoneticPr fontId="0" type="noConversion"/>
  <hyperlinks>
    <hyperlink ref="K22" r:id="rId1" xr:uid="{00000000-0004-0000-0000-000000000000}"/>
    <hyperlink ref="D22" r:id="rId2" xr:uid="{9AD5EFC5-6088-5043-B268-F58F1EDD2335}"/>
  </hyperlinks>
  <pageMargins left="0.25" right="0.26" top="1" bottom="1" header="0.5" footer="0.5"/>
  <pageSetup scale="87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59"/>
  <sheetViews>
    <sheetView showGridLines="0" showRowColHeaders="0" zoomScale="90" zoomScaleNormal="90" workbookViewId="0">
      <selection activeCell="E82" sqref="E82"/>
    </sheetView>
  </sheetViews>
  <sheetFormatPr defaultColWidth="8.77734375" defaultRowHeight="13.2" x14ac:dyDescent="0.25"/>
  <cols>
    <col min="1" max="1" width="3.44140625" customWidth="1"/>
    <col min="2" max="2" width="3.6640625" customWidth="1"/>
    <col min="3" max="3" width="5.44140625" customWidth="1"/>
    <col min="4" max="4" width="59.33203125" customWidth="1"/>
    <col min="5" max="5" width="14.44140625" customWidth="1"/>
    <col min="6" max="6" width="16.109375" customWidth="1"/>
    <col min="7" max="7" width="16.44140625" customWidth="1"/>
    <col min="8" max="8" width="13.6640625" customWidth="1"/>
    <col min="9" max="9" width="16" customWidth="1"/>
    <col min="10" max="10" width="15.109375" customWidth="1"/>
    <col min="11" max="11" width="17.33203125" bestFit="1" customWidth="1"/>
    <col min="12" max="12" width="14.44140625" customWidth="1"/>
    <col min="13" max="13" width="12.33203125" hidden="1" customWidth="1"/>
    <col min="14" max="14" width="8.44140625" style="59" hidden="1" customWidth="1"/>
  </cols>
  <sheetData>
    <row r="1" spans="1:14" ht="15.6" x14ac:dyDescent="0.3">
      <c r="A1" s="390" t="s">
        <v>226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1"/>
      <c r="M1" s="1"/>
      <c r="N1" s="54"/>
    </row>
    <row r="2" spans="1:14" ht="15.6" x14ac:dyDescent="0.3">
      <c r="A2" s="390" t="s">
        <v>0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1"/>
      <c r="M2" s="1"/>
      <c r="N2" s="54"/>
    </row>
    <row r="3" spans="1:14" ht="13.8" x14ac:dyDescent="0.25">
      <c r="A3" s="391" t="str">
        <f>+Certification!A3</f>
        <v>July 1, 2023 to June 30, 2024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1"/>
      <c r="M3" s="1"/>
      <c r="N3" s="54"/>
    </row>
    <row r="4" spans="1:14" ht="13.8" x14ac:dyDescent="0.25">
      <c r="A4" s="415"/>
      <c r="B4" s="415"/>
      <c r="C4" s="415"/>
      <c r="D4" s="415"/>
      <c r="E4" s="415"/>
      <c r="F4" s="415"/>
      <c r="G4" s="415"/>
      <c r="H4" s="415"/>
      <c r="I4" s="415"/>
      <c r="J4" s="415"/>
      <c r="K4" s="415"/>
      <c r="L4" s="1"/>
      <c r="M4" s="1"/>
      <c r="N4" s="54"/>
    </row>
    <row r="5" spans="1:14" ht="13.8" x14ac:dyDescent="0.25">
      <c r="A5" s="407" t="s">
        <v>1</v>
      </c>
      <c r="B5" s="407"/>
      <c r="C5" s="407"/>
      <c r="D5" s="407"/>
      <c r="E5" s="413" t="s">
        <v>210</v>
      </c>
      <c r="F5" s="413"/>
      <c r="G5" s="413"/>
      <c r="H5" s="413"/>
      <c r="I5" s="413"/>
      <c r="J5" s="413"/>
      <c r="K5" s="413"/>
      <c r="L5" s="1"/>
      <c r="M5" s="1"/>
      <c r="N5" s="54"/>
    </row>
    <row r="6" spans="1:14" ht="13.8" x14ac:dyDescent="0.25">
      <c r="A6" s="407" t="s">
        <v>2</v>
      </c>
      <c r="B6" s="407"/>
      <c r="C6" s="407"/>
      <c r="D6" s="407"/>
      <c r="E6" s="414" t="s">
        <v>212</v>
      </c>
      <c r="F6" s="414"/>
      <c r="G6" s="414"/>
      <c r="H6" s="414"/>
      <c r="I6" s="414"/>
      <c r="J6" s="414"/>
      <c r="K6" s="414"/>
      <c r="L6" s="1"/>
      <c r="M6" s="1"/>
      <c r="N6" s="54"/>
    </row>
    <row r="7" spans="1:14" ht="13.8" x14ac:dyDescent="0.25">
      <c r="A7" s="407" t="s">
        <v>3</v>
      </c>
      <c r="B7" s="407"/>
      <c r="C7" s="407"/>
      <c r="D7" s="407"/>
      <c r="E7" s="408" t="s">
        <v>209</v>
      </c>
      <c r="F7" s="408"/>
      <c r="G7" s="408"/>
      <c r="H7" s="408"/>
      <c r="I7" s="408"/>
      <c r="J7" s="408"/>
      <c r="K7" s="408"/>
      <c r="L7" s="1"/>
      <c r="M7" s="1"/>
      <c r="N7" s="54"/>
    </row>
    <row r="8" spans="1:14" ht="13.8" x14ac:dyDescent="0.25">
      <c r="A8" s="407" t="s">
        <v>4</v>
      </c>
      <c r="B8" s="407"/>
      <c r="C8" s="407"/>
      <c r="D8" s="407"/>
      <c r="E8" s="408" t="s">
        <v>207</v>
      </c>
      <c r="F8" s="408"/>
      <c r="G8" s="408"/>
      <c r="H8" s="408"/>
      <c r="I8" s="408"/>
      <c r="J8" s="408"/>
      <c r="K8" s="408"/>
      <c r="L8" s="1"/>
      <c r="M8" s="1"/>
      <c r="N8" s="54"/>
    </row>
    <row r="9" spans="1:14" ht="13.8" x14ac:dyDescent="0.25">
      <c r="A9" s="407" t="s">
        <v>5</v>
      </c>
      <c r="B9" s="407"/>
      <c r="C9" s="407"/>
      <c r="D9" s="407"/>
      <c r="E9" s="409" t="s">
        <v>211</v>
      </c>
      <c r="F9" s="409"/>
      <c r="G9" s="409"/>
      <c r="H9" s="409"/>
      <c r="I9" s="409"/>
      <c r="J9" s="409"/>
      <c r="K9" s="409"/>
      <c r="L9" s="1"/>
      <c r="M9" s="1"/>
      <c r="N9" s="54"/>
    </row>
    <row r="10" spans="1:14" ht="13.8" x14ac:dyDescent="0.25">
      <c r="A10" s="410"/>
      <c r="B10" s="410"/>
      <c r="C10" s="410"/>
      <c r="D10" s="410"/>
      <c r="E10" s="410"/>
      <c r="F10" s="410"/>
      <c r="G10" s="410"/>
      <c r="H10" s="410"/>
      <c r="I10" s="410"/>
      <c r="J10" s="410"/>
      <c r="K10" s="410"/>
      <c r="L10" s="1"/>
      <c r="M10" s="1"/>
      <c r="N10" s="54"/>
    </row>
    <row r="11" spans="1:14" ht="13.8" x14ac:dyDescent="0.25">
      <c r="A11" s="3"/>
      <c r="B11" s="3"/>
      <c r="C11" s="4" t="s">
        <v>6</v>
      </c>
      <c r="D11" s="4"/>
      <c r="E11" s="4"/>
      <c r="F11" s="4"/>
      <c r="G11" s="4"/>
      <c r="H11" s="4"/>
      <c r="I11" s="4"/>
      <c r="J11" s="4"/>
      <c r="K11" s="5"/>
      <c r="L11" s="1"/>
      <c r="M11" s="1"/>
      <c r="N11" s="54"/>
    </row>
    <row r="12" spans="1:14" ht="13.8" x14ac:dyDescent="0.25">
      <c r="A12" s="3"/>
      <c r="B12" s="3"/>
      <c r="C12" s="405" t="s">
        <v>7</v>
      </c>
      <c r="D12" s="406"/>
      <c r="E12" s="406"/>
      <c r="F12" s="88"/>
      <c r="G12" s="88"/>
      <c r="H12" s="88"/>
      <c r="I12" s="6"/>
      <c r="J12" s="6"/>
      <c r="K12" s="5"/>
      <c r="L12" s="1"/>
      <c r="M12" s="1"/>
      <c r="N12" s="54"/>
    </row>
    <row r="13" spans="1:14" ht="13.8" x14ac:dyDescent="0.25">
      <c r="A13" s="3"/>
      <c r="B13" s="3"/>
      <c r="C13" s="83" t="s">
        <v>149</v>
      </c>
      <c r="D13" s="8" t="s">
        <v>8</v>
      </c>
      <c r="E13" s="9"/>
      <c r="F13" s="9"/>
      <c r="G13" s="9"/>
      <c r="H13" s="9"/>
      <c r="I13" s="6"/>
      <c r="J13" s="6"/>
      <c r="K13" s="5"/>
      <c r="L13" s="1"/>
      <c r="M13" s="1"/>
      <c r="N13" s="54"/>
    </row>
    <row r="14" spans="1:14" ht="13.8" x14ac:dyDescent="0.25">
      <c r="A14" s="3"/>
      <c r="B14" s="3"/>
      <c r="C14" s="7"/>
      <c r="D14" s="8" t="s">
        <v>9</v>
      </c>
      <c r="E14" s="9"/>
      <c r="F14" s="9"/>
      <c r="G14" s="9"/>
      <c r="H14" s="9"/>
      <c r="I14" s="6"/>
      <c r="J14" s="6"/>
      <c r="K14" s="5"/>
      <c r="L14" s="1"/>
      <c r="M14" s="1"/>
      <c r="N14" s="54"/>
    </row>
    <row r="15" spans="1:14" ht="13.8" x14ac:dyDescent="0.25">
      <c r="A15" s="3"/>
      <c r="B15" s="3"/>
      <c r="C15" s="3"/>
      <c r="D15" s="10"/>
      <c r="E15" s="9"/>
      <c r="F15" s="9"/>
      <c r="G15" s="9"/>
      <c r="H15" s="9"/>
      <c r="I15" s="6"/>
      <c r="J15" s="6"/>
      <c r="K15" s="5"/>
      <c r="L15" s="1"/>
      <c r="M15" s="1"/>
      <c r="N15" s="54"/>
    </row>
    <row r="16" spans="1:14" ht="6" customHeight="1" thickBot="1" x14ac:dyDescent="0.3">
      <c r="A16" s="1"/>
      <c r="B16" s="1"/>
      <c r="C16" s="1"/>
      <c r="D16" s="1"/>
      <c r="E16" s="1"/>
      <c r="F16" s="1"/>
      <c r="G16" s="1"/>
      <c r="H16" s="1"/>
      <c r="I16" s="2"/>
      <c r="J16" s="2"/>
      <c r="K16" s="2"/>
      <c r="L16" s="1"/>
      <c r="M16" s="1"/>
      <c r="N16" s="54"/>
    </row>
    <row r="17" spans="1:14" ht="55.8" thickBot="1" x14ac:dyDescent="0.3">
      <c r="A17" s="133"/>
      <c r="B17" s="119"/>
      <c r="C17" s="119"/>
      <c r="D17" s="132" t="s">
        <v>10</v>
      </c>
      <c r="E17" s="105" t="s">
        <v>11</v>
      </c>
      <c r="F17" s="105" t="s">
        <v>190</v>
      </c>
      <c r="G17" s="105" t="s">
        <v>182</v>
      </c>
      <c r="H17" s="105" t="s">
        <v>183</v>
      </c>
      <c r="I17" s="106" t="s">
        <v>223</v>
      </c>
      <c r="J17" s="106" t="s">
        <v>224</v>
      </c>
      <c r="K17" s="106" t="s">
        <v>225</v>
      </c>
      <c r="L17" s="107" t="s">
        <v>184</v>
      </c>
      <c r="M17" s="79" t="s">
        <v>150</v>
      </c>
      <c r="N17" s="55" t="s">
        <v>151</v>
      </c>
    </row>
    <row r="18" spans="1:14" ht="13.8" x14ac:dyDescent="0.25">
      <c r="A18" s="12" t="s">
        <v>12</v>
      </c>
      <c r="B18" s="13" t="s">
        <v>13</v>
      </c>
      <c r="C18" s="14"/>
      <c r="D18" s="14"/>
      <c r="E18" s="15" t="s">
        <v>14</v>
      </c>
      <c r="F18" s="15"/>
      <c r="G18" s="15"/>
      <c r="H18" s="109"/>
      <c r="I18" s="111"/>
      <c r="J18" s="154"/>
      <c r="K18" s="85"/>
      <c r="L18" s="89"/>
      <c r="M18" s="64"/>
      <c r="N18" s="56"/>
    </row>
    <row r="19" spans="1:14" ht="13.8" x14ac:dyDescent="0.25">
      <c r="A19" s="12"/>
      <c r="B19" s="16" t="s">
        <v>15</v>
      </c>
      <c r="C19" s="14" t="s">
        <v>185</v>
      </c>
      <c r="D19" s="14"/>
      <c r="E19" s="15" t="s">
        <v>14</v>
      </c>
      <c r="F19" s="86"/>
      <c r="G19" s="86"/>
      <c r="H19" s="108"/>
      <c r="I19" s="110"/>
      <c r="J19" s="154"/>
      <c r="K19" s="67"/>
      <c r="L19" s="90"/>
      <c r="M19" s="65"/>
      <c r="N19" s="56"/>
    </row>
    <row r="20" spans="1:14" ht="13.8" x14ac:dyDescent="0.25">
      <c r="A20" s="12"/>
      <c r="B20" s="13"/>
      <c r="C20" s="14"/>
      <c r="D20" s="14" t="s">
        <v>16</v>
      </c>
      <c r="E20" s="22">
        <v>8011</v>
      </c>
      <c r="F20" s="156">
        <v>6407454</v>
      </c>
      <c r="G20" s="156">
        <v>6194911</v>
      </c>
      <c r="H20" s="157">
        <v>3010829</v>
      </c>
      <c r="I20" s="158">
        <v>6952829</v>
      </c>
      <c r="J20" s="159"/>
      <c r="K20" s="160">
        <f t="shared" ref="K20:K25" si="0">SUM(I20)</f>
        <v>6952829</v>
      </c>
      <c r="L20" s="116">
        <f>K20-G20</f>
        <v>757918</v>
      </c>
      <c r="M20" s="65"/>
      <c r="N20" s="56"/>
    </row>
    <row r="21" spans="1:14" ht="13.8" x14ac:dyDescent="0.25">
      <c r="A21" s="12"/>
      <c r="B21" s="13"/>
      <c r="C21" s="14"/>
      <c r="D21" s="14" t="s">
        <v>186</v>
      </c>
      <c r="E21" s="15">
        <v>8012</v>
      </c>
      <c r="F21" s="156">
        <v>105000</v>
      </c>
      <c r="G21" s="156">
        <v>99600</v>
      </c>
      <c r="H21" s="157">
        <v>44502</v>
      </c>
      <c r="I21" s="158">
        <v>118000</v>
      </c>
      <c r="J21" s="159"/>
      <c r="K21" s="160">
        <f t="shared" si="0"/>
        <v>118000</v>
      </c>
      <c r="L21" s="116">
        <f>K21-G21</f>
        <v>18400</v>
      </c>
      <c r="M21" s="65" t="e">
        <f>+#REF!-K21</f>
        <v>#REF!</v>
      </c>
      <c r="N21" s="56" t="e">
        <f>1-(+(#REF!-M21)/#REF!)</f>
        <v>#REF!</v>
      </c>
    </row>
    <row r="22" spans="1:14" ht="13.8" x14ac:dyDescent="0.25">
      <c r="A22" s="12"/>
      <c r="B22" s="13"/>
      <c r="C22" s="14"/>
      <c r="D22" s="14" t="s">
        <v>17</v>
      </c>
      <c r="E22" s="15">
        <v>8019</v>
      </c>
      <c r="F22" s="156">
        <v>0</v>
      </c>
      <c r="G22" s="156">
        <v>0</v>
      </c>
      <c r="H22" s="157">
        <v>0</v>
      </c>
      <c r="I22" s="158">
        <v>0</v>
      </c>
      <c r="J22" s="159"/>
      <c r="K22" s="160">
        <f t="shared" si="0"/>
        <v>0</v>
      </c>
      <c r="L22" s="116">
        <f>K22-G22</f>
        <v>0</v>
      </c>
      <c r="M22" s="65" t="e">
        <f>+#REF!-K22</f>
        <v>#REF!</v>
      </c>
      <c r="N22" s="56" t="e">
        <f>1-(+(#REF!-M22)/#REF!)</f>
        <v>#REF!</v>
      </c>
    </row>
    <row r="23" spans="1:14" ht="13.8" x14ac:dyDescent="0.25">
      <c r="A23" s="12"/>
      <c r="B23" s="13"/>
      <c r="C23" s="14"/>
      <c r="D23" s="14" t="s">
        <v>187</v>
      </c>
      <c r="E23" s="18">
        <v>8096</v>
      </c>
      <c r="F23" s="156">
        <v>125165</v>
      </c>
      <c r="G23" s="156">
        <v>149256</v>
      </c>
      <c r="H23" s="157">
        <v>69731.42</v>
      </c>
      <c r="I23" s="158">
        <v>167538</v>
      </c>
      <c r="J23" s="159"/>
      <c r="K23" s="160">
        <f t="shared" si="0"/>
        <v>167538</v>
      </c>
      <c r="L23" s="116">
        <f>K23-G23</f>
        <v>18282</v>
      </c>
      <c r="M23" s="65" t="e">
        <f>+#REF!-K23</f>
        <v>#REF!</v>
      </c>
      <c r="N23" s="56">
        <v>0</v>
      </c>
    </row>
    <row r="24" spans="1:14" ht="13.8" x14ac:dyDescent="0.25">
      <c r="A24" s="12"/>
      <c r="B24" s="13"/>
      <c r="C24" s="14"/>
      <c r="D24" s="14" t="s">
        <v>188</v>
      </c>
      <c r="E24" s="98" t="s">
        <v>189</v>
      </c>
      <c r="F24" s="156">
        <v>0</v>
      </c>
      <c r="G24" s="156">
        <v>0</v>
      </c>
      <c r="H24" s="157">
        <v>0</v>
      </c>
      <c r="I24" s="158">
        <v>0</v>
      </c>
      <c r="J24" s="159"/>
      <c r="K24" s="161">
        <f t="shared" si="0"/>
        <v>0</v>
      </c>
      <c r="L24" s="90">
        <f>K24-G24</f>
        <v>0</v>
      </c>
      <c r="M24" s="65"/>
      <c r="N24" s="56"/>
    </row>
    <row r="25" spans="1:14" ht="13.8" x14ac:dyDescent="0.25">
      <c r="A25" s="12"/>
      <c r="B25" s="13"/>
      <c r="C25" s="14"/>
      <c r="D25" s="99" t="s">
        <v>191</v>
      </c>
      <c r="E25" s="100" t="s">
        <v>14</v>
      </c>
      <c r="F25" s="162">
        <f>SUM(F20:F24)</f>
        <v>6637619</v>
      </c>
      <c r="G25" s="162">
        <f>SUM(G20:G24)</f>
        <v>6443767</v>
      </c>
      <c r="H25" s="163">
        <f>SUM(H20:H24)</f>
        <v>3125062.42</v>
      </c>
      <c r="I25" s="164">
        <f>SUM(I20:I24)</f>
        <v>7238367</v>
      </c>
      <c r="J25" s="165"/>
      <c r="K25" s="166">
        <f t="shared" si="0"/>
        <v>7238367</v>
      </c>
      <c r="L25" s="91">
        <f>SUM(L20:L24)</f>
        <v>794600</v>
      </c>
      <c r="M25" s="68" t="e">
        <f>+#REF!-K25</f>
        <v>#REF!</v>
      </c>
      <c r="N25" s="62" t="e">
        <f>1-(+(#REF!-M25)/#REF!)</f>
        <v>#REF!</v>
      </c>
    </row>
    <row r="26" spans="1:14" ht="13.8" x14ac:dyDescent="0.25">
      <c r="A26" s="12"/>
      <c r="B26" s="13"/>
      <c r="C26" s="14"/>
      <c r="D26" s="14"/>
      <c r="E26" s="15" t="s">
        <v>14</v>
      </c>
      <c r="F26" s="167"/>
      <c r="G26" s="167"/>
      <c r="H26" s="168"/>
      <c r="I26" s="169"/>
      <c r="J26" s="170"/>
      <c r="K26" s="171"/>
      <c r="L26" s="90"/>
      <c r="M26" s="65"/>
      <c r="N26" s="56"/>
    </row>
    <row r="27" spans="1:14" ht="13.8" x14ac:dyDescent="0.25">
      <c r="A27" s="12"/>
      <c r="B27" s="16" t="s">
        <v>18</v>
      </c>
      <c r="C27" s="14" t="s">
        <v>19</v>
      </c>
      <c r="D27" s="14"/>
      <c r="E27" s="15" t="s">
        <v>14</v>
      </c>
      <c r="F27" s="167"/>
      <c r="G27" s="167"/>
      <c r="H27" s="168"/>
      <c r="I27" s="172"/>
      <c r="J27" s="173"/>
      <c r="K27" s="67"/>
      <c r="L27" s="90"/>
      <c r="M27" s="65"/>
      <c r="N27" s="56"/>
    </row>
    <row r="28" spans="1:14" ht="13.8" x14ac:dyDescent="0.25">
      <c r="A28" s="12"/>
      <c r="B28" s="14"/>
      <c r="C28" s="14"/>
      <c r="D28" s="14" t="s">
        <v>20</v>
      </c>
      <c r="E28" s="18">
        <v>8290</v>
      </c>
      <c r="F28" s="174">
        <v>77175</v>
      </c>
      <c r="G28" s="174">
        <v>0</v>
      </c>
      <c r="H28" s="175">
        <v>0</v>
      </c>
      <c r="I28" s="172"/>
      <c r="J28" s="176">
        <v>0</v>
      </c>
      <c r="K28" s="160">
        <f>SUM(J28)</f>
        <v>0</v>
      </c>
      <c r="L28" s="116">
        <f>K28-G28</f>
        <v>0</v>
      </c>
      <c r="M28" s="65"/>
      <c r="N28" s="56"/>
    </row>
    <row r="29" spans="1:14" ht="13.8" x14ac:dyDescent="0.25">
      <c r="A29" s="12"/>
      <c r="B29" s="14"/>
      <c r="C29" s="14"/>
      <c r="D29" s="14" t="s">
        <v>21</v>
      </c>
      <c r="E29" s="18" t="s">
        <v>22</v>
      </c>
      <c r="F29" s="174">
        <v>0</v>
      </c>
      <c r="G29" s="174">
        <v>44460</v>
      </c>
      <c r="H29" s="175">
        <v>0</v>
      </c>
      <c r="I29" s="172"/>
      <c r="J29" s="156">
        <v>44460</v>
      </c>
      <c r="K29" s="160">
        <f>SUM(J29)</f>
        <v>44460</v>
      </c>
      <c r="L29" s="116">
        <f>K29-G29</f>
        <v>0</v>
      </c>
      <c r="M29" s="65"/>
      <c r="N29" s="56"/>
    </row>
    <row r="30" spans="1:14" ht="13.8" x14ac:dyDescent="0.25">
      <c r="A30" s="12"/>
      <c r="B30" s="14"/>
      <c r="C30" s="14"/>
      <c r="D30" s="14" t="s">
        <v>23</v>
      </c>
      <c r="E30" s="22">
        <v>8220</v>
      </c>
      <c r="F30" s="156">
        <v>0</v>
      </c>
      <c r="G30" s="174">
        <v>0</v>
      </c>
      <c r="H30" s="157">
        <v>0</v>
      </c>
      <c r="I30" s="177"/>
      <c r="J30" s="156">
        <v>0</v>
      </c>
      <c r="K30" s="160">
        <f>SUM(J30)</f>
        <v>0</v>
      </c>
      <c r="L30" s="116">
        <f>K30-G30</f>
        <v>0</v>
      </c>
      <c r="M30" s="65"/>
      <c r="N30" s="56"/>
    </row>
    <row r="31" spans="1:14" ht="13.8" x14ac:dyDescent="0.25">
      <c r="A31" s="12"/>
      <c r="B31" s="14"/>
      <c r="C31" s="14"/>
      <c r="D31" s="14" t="s">
        <v>24</v>
      </c>
      <c r="E31" s="20">
        <v>8290</v>
      </c>
      <c r="F31" s="178">
        <v>0</v>
      </c>
      <c r="G31" s="174">
        <v>184488</v>
      </c>
      <c r="H31" s="179">
        <v>184488</v>
      </c>
      <c r="I31" s="180">
        <v>0</v>
      </c>
      <c r="J31" s="181">
        <v>184488</v>
      </c>
      <c r="K31" s="182">
        <f>SUM(I31:J31)</f>
        <v>184488</v>
      </c>
      <c r="L31" s="90">
        <f>K31-G31</f>
        <v>0</v>
      </c>
      <c r="M31" s="65" t="e">
        <f>+#REF!-K31</f>
        <v>#REF!</v>
      </c>
      <c r="N31" s="56" t="e">
        <f>1-(+(#REF!-M31)/#REF!)</f>
        <v>#REF!</v>
      </c>
    </row>
    <row r="32" spans="1:14" ht="13.8" x14ac:dyDescent="0.25">
      <c r="A32" s="12"/>
      <c r="B32" s="14"/>
      <c r="C32" s="14"/>
      <c r="D32" s="99" t="s">
        <v>25</v>
      </c>
      <c r="E32" s="101" t="s">
        <v>14</v>
      </c>
      <c r="F32" s="162">
        <f>SUM(F28:F31)</f>
        <v>77175</v>
      </c>
      <c r="G32" s="162">
        <f>SUM(G28:G31)</f>
        <v>228948</v>
      </c>
      <c r="H32" s="163">
        <f>SUM(H28:H31)</f>
        <v>184488</v>
      </c>
      <c r="I32" s="183">
        <f>SUM(I31)</f>
        <v>0</v>
      </c>
      <c r="J32" s="184">
        <f>SUM(J28:J31)</f>
        <v>228948</v>
      </c>
      <c r="K32" s="185">
        <f>SUM(I32:J32)</f>
        <v>228948</v>
      </c>
      <c r="L32" s="91">
        <f>SUM(L28:L31)</f>
        <v>0</v>
      </c>
      <c r="M32" s="68" t="e">
        <f>+#REF!-K32</f>
        <v>#REF!</v>
      </c>
      <c r="N32" s="62" t="e">
        <f>1-(+(#REF!-M32)/#REF!)</f>
        <v>#REF!</v>
      </c>
    </row>
    <row r="33" spans="1:14" ht="13.8" x14ac:dyDescent="0.25">
      <c r="A33" s="12"/>
      <c r="B33" s="14"/>
      <c r="C33" s="14"/>
      <c r="D33" s="14"/>
      <c r="E33" s="15" t="s">
        <v>14</v>
      </c>
      <c r="F33" s="167"/>
      <c r="G33" s="167"/>
      <c r="H33" s="168"/>
      <c r="I33" s="186"/>
      <c r="J33" s="187"/>
      <c r="K33" s="171"/>
      <c r="L33" s="90"/>
      <c r="M33" s="65"/>
      <c r="N33" s="56"/>
    </row>
    <row r="34" spans="1:14" ht="13.8" x14ac:dyDescent="0.25">
      <c r="A34" s="21"/>
      <c r="B34" s="16" t="s">
        <v>26</v>
      </c>
      <c r="C34" s="14" t="s">
        <v>27</v>
      </c>
      <c r="D34" s="14"/>
      <c r="E34" s="15" t="s">
        <v>14</v>
      </c>
      <c r="F34" s="167"/>
      <c r="G34" s="167"/>
      <c r="H34" s="168"/>
      <c r="I34" s="188"/>
      <c r="J34" s="189"/>
      <c r="K34" s="67"/>
      <c r="L34" s="90"/>
      <c r="M34" s="65"/>
      <c r="N34" s="56"/>
    </row>
    <row r="35" spans="1:14" ht="13.8" x14ac:dyDescent="0.25">
      <c r="A35" s="21"/>
      <c r="B35" s="16"/>
      <c r="C35" s="14"/>
      <c r="D35" s="14" t="s">
        <v>28</v>
      </c>
      <c r="E35" s="20" t="s">
        <v>29</v>
      </c>
      <c r="F35" s="178">
        <v>430500</v>
      </c>
      <c r="G35" s="178">
        <v>482323</v>
      </c>
      <c r="H35" s="179">
        <v>293353</v>
      </c>
      <c r="I35" s="190"/>
      <c r="J35" s="191">
        <v>541112</v>
      </c>
      <c r="K35" s="160">
        <f>SUM(J35)</f>
        <v>541112</v>
      </c>
      <c r="L35" s="116">
        <f t="shared" ref="L35:L40" si="1">K35-G35</f>
        <v>58789</v>
      </c>
      <c r="M35" s="65"/>
      <c r="N35" s="56"/>
    </row>
    <row r="36" spans="1:14" ht="13.8" x14ac:dyDescent="0.25">
      <c r="A36" s="21"/>
      <c r="B36" s="16"/>
      <c r="C36" s="14"/>
      <c r="D36" s="14" t="s">
        <v>192</v>
      </c>
      <c r="E36" s="20">
        <v>8520</v>
      </c>
      <c r="F36" s="178">
        <v>0</v>
      </c>
      <c r="G36" s="178">
        <v>0</v>
      </c>
      <c r="H36" s="179">
        <v>0</v>
      </c>
      <c r="I36" s="192"/>
      <c r="J36" s="181">
        <v>0</v>
      </c>
      <c r="K36" s="160">
        <f>SUM(J36)</f>
        <v>0</v>
      </c>
      <c r="L36" s="116">
        <f t="shared" si="1"/>
        <v>0</v>
      </c>
      <c r="M36" s="65"/>
      <c r="N36" s="56"/>
    </row>
    <row r="37" spans="1:14" ht="13.8" x14ac:dyDescent="0.25">
      <c r="A37" s="21"/>
      <c r="B37" s="16"/>
      <c r="C37" s="14"/>
      <c r="D37" s="14" t="s">
        <v>193</v>
      </c>
      <c r="E37" s="20">
        <v>8550</v>
      </c>
      <c r="F37" s="178">
        <v>22762</v>
      </c>
      <c r="G37" s="178">
        <v>22762</v>
      </c>
      <c r="H37" s="179">
        <v>20782</v>
      </c>
      <c r="I37" s="180">
        <v>20782</v>
      </c>
      <c r="J37" s="193"/>
      <c r="K37" s="160">
        <f>I37</f>
        <v>20782</v>
      </c>
      <c r="L37" s="116">
        <f t="shared" si="1"/>
        <v>-1980</v>
      </c>
      <c r="M37" s="65"/>
      <c r="N37" s="56"/>
    </row>
    <row r="38" spans="1:14" ht="13.8" x14ac:dyDescent="0.25">
      <c r="A38" s="21"/>
      <c r="B38" s="16"/>
      <c r="C38" s="14"/>
      <c r="D38" s="14" t="s">
        <v>194</v>
      </c>
      <c r="E38" s="20">
        <v>8560</v>
      </c>
      <c r="F38" s="178">
        <v>124425</v>
      </c>
      <c r="G38" s="178">
        <v>118026</v>
      </c>
      <c r="H38" s="179">
        <v>39410.67</v>
      </c>
      <c r="I38" s="180">
        <v>95030</v>
      </c>
      <c r="J38" s="181">
        <v>37453</v>
      </c>
      <c r="K38" s="160">
        <f>I38+J38</f>
        <v>132483</v>
      </c>
      <c r="L38" s="116">
        <f t="shared" si="1"/>
        <v>14457</v>
      </c>
      <c r="M38" s="65"/>
      <c r="N38" s="56"/>
    </row>
    <row r="39" spans="1:14" ht="13.8" x14ac:dyDescent="0.25">
      <c r="A39" s="21"/>
      <c r="B39" s="16"/>
      <c r="C39" s="14"/>
      <c r="D39" s="14" t="s">
        <v>205</v>
      </c>
      <c r="E39" s="20">
        <v>8590</v>
      </c>
      <c r="F39" s="178">
        <v>0</v>
      </c>
      <c r="G39" s="178">
        <v>57206</v>
      </c>
      <c r="H39" s="179">
        <v>57206</v>
      </c>
      <c r="I39" s="180">
        <v>0</v>
      </c>
      <c r="J39" s="181">
        <v>0</v>
      </c>
      <c r="K39" s="160">
        <f>I39+J39</f>
        <v>0</v>
      </c>
      <c r="L39" s="116">
        <f t="shared" si="1"/>
        <v>-57206</v>
      </c>
      <c r="M39" s="65"/>
      <c r="N39" s="56"/>
    </row>
    <row r="40" spans="1:14" ht="13.8" x14ac:dyDescent="0.25">
      <c r="A40" s="21"/>
      <c r="B40" s="14"/>
      <c r="C40" s="14"/>
      <c r="D40" s="14" t="s">
        <v>30</v>
      </c>
      <c r="E40" s="20" t="s">
        <v>31</v>
      </c>
      <c r="F40" s="178">
        <v>0</v>
      </c>
      <c r="G40" s="178">
        <v>491799</v>
      </c>
      <c r="H40" s="179">
        <v>453176.89</v>
      </c>
      <c r="I40" s="180">
        <v>6619</v>
      </c>
      <c r="J40" s="181">
        <v>552221</v>
      </c>
      <c r="K40" s="182">
        <f>SUM(I40:J40)</f>
        <v>558840</v>
      </c>
      <c r="L40" s="90">
        <f t="shared" si="1"/>
        <v>67041</v>
      </c>
      <c r="M40" s="65" t="e">
        <f>+#REF!-K40</f>
        <v>#REF!</v>
      </c>
      <c r="N40" s="56" t="e">
        <f>1-(+(#REF!-M40)/#REF!)</f>
        <v>#REF!</v>
      </c>
    </row>
    <row r="41" spans="1:14" s="94" customFormat="1" ht="13.8" x14ac:dyDescent="0.25">
      <c r="A41" s="12"/>
      <c r="B41" s="13"/>
      <c r="C41" s="13"/>
      <c r="D41" s="102" t="s">
        <v>32</v>
      </c>
      <c r="E41" s="101" t="s">
        <v>14</v>
      </c>
      <c r="F41" s="162">
        <f>SUM(F35:F40)</f>
        <v>577687</v>
      </c>
      <c r="G41" s="162">
        <f>SUM(G35:G40)</f>
        <v>1172116</v>
      </c>
      <c r="H41" s="163">
        <f>SUM(H35:H40)</f>
        <v>863928.56</v>
      </c>
      <c r="I41" s="183">
        <f>SUM(I37:I40)</f>
        <v>122431</v>
      </c>
      <c r="J41" s="184">
        <f>SUM(J35:J40)</f>
        <v>1130786</v>
      </c>
      <c r="K41" s="185">
        <f>SUM(I41:J41)</f>
        <v>1253217</v>
      </c>
      <c r="L41" s="91">
        <f>SUM(L35:L40)</f>
        <v>81101</v>
      </c>
      <c r="M41" s="92" t="e">
        <f>+#REF!-K41</f>
        <v>#REF!</v>
      </c>
      <c r="N41" s="93" t="e">
        <f>1-(+(#REF!-M41)/#REF!)</f>
        <v>#REF!</v>
      </c>
    </row>
    <row r="42" spans="1:14" ht="13.8" x14ac:dyDescent="0.25">
      <c r="A42" s="21"/>
      <c r="B42" s="14"/>
      <c r="C42" s="14"/>
      <c r="D42" s="1"/>
      <c r="E42" s="15" t="s">
        <v>14</v>
      </c>
      <c r="F42" s="167"/>
      <c r="G42" s="167"/>
      <c r="H42" s="168"/>
      <c r="I42" s="194"/>
      <c r="J42" s="187"/>
      <c r="K42" s="171"/>
      <c r="L42" s="90"/>
      <c r="M42" s="65"/>
      <c r="N42" s="56"/>
    </row>
    <row r="43" spans="1:14" ht="13.8" x14ac:dyDescent="0.25">
      <c r="A43" s="21"/>
      <c r="B43" s="16" t="s">
        <v>33</v>
      </c>
      <c r="C43" s="14" t="s">
        <v>34</v>
      </c>
      <c r="D43" s="14"/>
      <c r="E43" s="15" t="s">
        <v>14</v>
      </c>
      <c r="F43" s="167"/>
      <c r="G43" s="167"/>
      <c r="H43" s="168"/>
      <c r="I43" s="195"/>
      <c r="J43" s="189"/>
      <c r="K43" s="196"/>
      <c r="L43" s="116"/>
      <c r="M43" s="65"/>
      <c r="N43" s="56"/>
    </row>
    <row r="44" spans="1:14" ht="13.8" x14ac:dyDescent="0.25">
      <c r="A44" s="21"/>
      <c r="B44" s="16"/>
      <c r="C44" s="14"/>
      <c r="D44" s="23" t="s">
        <v>35</v>
      </c>
      <c r="E44" s="15">
        <v>8791</v>
      </c>
      <c r="F44" s="156">
        <v>0</v>
      </c>
      <c r="G44" s="156">
        <v>0</v>
      </c>
      <c r="H44" s="157">
        <v>0</v>
      </c>
      <c r="I44" s="197">
        <v>0</v>
      </c>
      <c r="J44" s="159"/>
      <c r="K44" s="196">
        <v>0</v>
      </c>
      <c r="L44" s="116">
        <f>K44-G44</f>
        <v>0</v>
      </c>
      <c r="M44" s="65"/>
      <c r="N44" s="56"/>
    </row>
    <row r="45" spans="1:14" ht="13.8" x14ac:dyDescent="0.25">
      <c r="A45" s="21"/>
      <c r="B45" s="14"/>
      <c r="C45" s="14"/>
      <c r="D45" s="14" t="s">
        <v>36</v>
      </c>
      <c r="E45" s="20" t="s">
        <v>37</v>
      </c>
      <c r="F45" s="178">
        <v>70000</v>
      </c>
      <c r="G45" s="156">
        <v>340000</v>
      </c>
      <c r="H45" s="179">
        <v>256135.05</v>
      </c>
      <c r="I45" s="180">
        <v>345000</v>
      </c>
      <c r="J45" s="181">
        <v>0</v>
      </c>
      <c r="K45" s="182">
        <f>SUM(I45:J45)</f>
        <v>345000</v>
      </c>
      <c r="L45" s="90">
        <f>K45-G45</f>
        <v>5000</v>
      </c>
      <c r="M45" s="65" t="e">
        <f>+#REF!-K45</f>
        <v>#REF!</v>
      </c>
      <c r="N45" s="56" t="e">
        <f>1-(+(#REF!-M45)/#REF!)</f>
        <v>#REF!</v>
      </c>
    </row>
    <row r="46" spans="1:14" ht="13.8" x14ac:dyDescent="0.25">
      <c r="A46" s="21"/>
      <c r="B46" s="14"/>
      <c r="C46" s="14"/>
      <c r="D46" s="99" t="s">
        <v>38</v>
      </c>
      <c r="E46" s="101" t="s">
        <v>14</v>
      </c>
      <c r="F46" s="162">
        <v>70000</v>
      </c>
      <c r="G46" s="162">
        <f>SUM(G44+G45)</f>
        <v>340000</v>
      </c>
      <c r="H46" s="163">
        <f>SUM(H44+H45)</f>
        <v>256135.05</v>
      </c>
      <c r="I46" s="198">
        <f>SUM(I44+I45)</f>
        <v>345000</v>
      </c>
      <c r="J46" s="199">
        <f>SUM(J45)</f>
        <v>0</v>
      </c>
      <c r="K46" s="200">
        <f>SUM(I46:J46)</f>
        <v>345000</v>
      </c>
      <c r="L46" s="96">
        <f>SUM(L45:L45)</f>
        <v>5000</v>
      </c>
      <c r="M46" s="68" t="e">
        <f>+#REF!-K46</f>
        <v>#REF!</v>
      </c>
      <c r="N46" s="62" t="e">
        <f>1-(+(#REF!-M46)/#REF!)</f>
        <v>#REF!</v>
      </c>
    </row>
    <row r="47" spans="1:14" ht="13.8" x14ac:dyDescent="0.25">
      <c r="A47" s="21"/>
      <c r="B47" s="14"/>
      <c r="C47" s="14" t="s">
        <v>14</v>
      </c>
      <c r="D47" s="14" t="s">
        <v>14</v>
      </c>
      <c r="E47" s="15" t="s">
        <v>14</v>
      </c>
      <c r="F47" s="402">
        <f>SUM(F25+F32+F41+F46)</f>
        <v>7362481</v>
      </c>
      <c r="G47" s="402">
        <f>SUM(G25+G32+G41+G46)</f>
        <v>8184831</v>
      </c>
      <c r="H47" s="403">
        <f>SUM(H25+H32+H41+H46)</f>
        <v>4429614.03</v>
      </c>
      <c r="I47" s="201"/>
      <c r="J47" s="202"/>
      <c r="K47" s="203"/>
      <c r="L47" s="103"/>
      <c r="M47" s="69"/>
      <c r="N47" s="61"/>
    </row>
    <row r="48" spans="1:14" ht="13.8" x14ac:dyDescent="0.25">
      <c r="A48" s="21"/>
      <c r="B48" s="16" t="s">
        <v>39</v>
      </c>
      <c r="C48" s="13" t="s">
        <v>40</v>
      </c>
      <c r="D48" s="13"/>
      <c r="E48" s="15" t="s">
        <v>14</v>
      </c>
      <c r="F48" s="399"/>
      <c r="G48" s="399"/>
      <c r="H48" s="404"/>
      <c r="I48" s="204">
        <f>SUM(I25,I32,I41,I46)</f>
        <v>7705798</v>
      </c>
      <c r="J48" s="205">
        <f>SUM(J32,J41,J46)</f>
        <v>1359734</v>
      </c>
      <c r="K48" s="206">
        <f>SUM(I48:J48)</f>
        <v>9065532</v>
      </c>
      <c r="L48" s="97">
        <f>SUM(L25+L32+L41+L46)</f>
        <v>880701</v>
      </c>
      <c r="M48" s="70" t="e">
        <f>+#REF!-K48</f>
        <v>#REF!</v>
      </c>
      <c r="N48" s="74" t="e">
        <f>1-(+(#REF!-M48)/#REF!)</f>
        <v>#REF!</v>
      </c>
    </row>
    <row r="49" spans="1:14" ht="13.8" x14ac:dyDescent="0.25">
      <c r="A49" s="21"/>
      <c r="B49" s="16"/>
      <c r="C49" s="14"/>
      <c r="D49" s="104"/>
      <c r="E49" s="100" t="s">
        <v>14</v>
      </c>
      <c r="F49" s="167"/>
      <c r="G49" s="167"/>
      <c r="H49" s="168"/>
      <c r="I49" s="207"/>
      <c r="J49" s="170"/>
      <c r="K49" s="67"/>
      <c r="L49" s="90"/>
      <c r="M49" s="65"/>
      <c r="N49" s="56"/>
    </row>
    <row r="50" spans="1:14" ht="13.8" x14ac:dyDescent="0.25">
      <c r="A50" s="24" t="s">
        <v>41</v>
      </c>
      <c r="B50" s="13" t="s">
        <v>42</v>
      </c>
      <c r="C50" s="14"/>
      <c r="D50" s="14"/>
      <c r="E50" s="15" t="s">
        <v>14</v>
      </c>
      <c r="F50" s="167"/>
      <c r="G50" s="167"/>
      <c r="H50" s="168"/>
      <c r="I50" s="110"/>
      <c r="J50" s="173"/>
      <c r="K50" s="67"/>
      <c r="L50" s="90"/>
      <c r="M50" s="65"/>
      <c r="N50" s="56"/>
    </row>
    <row r="51" spans="1:14" ht="13.8" x14ac:dyDescent="0.25">
      <c r="A51" s="21"/>
      <c r="B51" s="16" t="s">
        <v>15</v>
      </c>
      <c r="C51" s="14" t="s">
        <v>43</v>
      </c>
      <c r="D51" s="14"/>
      <c r="E51" s="15" t="s">
        <v>14</v>
      </c>
      <c r="F51" s="167"/>
      <c r="G51" s="167"/>
      <c r="H51" s="168"/>
      <c r="I51" s="110"/>
      <c r="J51" s="173"/>
      <c r="K51" s="67"/>
      <c r="L51" s="90"/>
      <c r="M51" s="65"/>
      <c r="N51" s="56"/>
    </row>
    <row r="52" spans="1:14" ht="13.8" x14ac:dyDescent="0.25">
      <c r="A52" s="21"/>
      <c r="B52" s="14"/>
      <c r="C52" s="14"/>
      <c r="D52" s="14" t="s">
        <v>44</v>
      </c>
      <c r="E52" s="22">
        <v>1100</v>
      </c>
      <c r="F52" s="156">
        <v>2180626</v>
      </c>
      <c r="G52" s="156">
        <v>2455626</v>
      </c>
      <c r="H52" s="157">
        <v>1644231.33</v>
      </c>
      <c r="I52" s="158">
        <v>2367500</v>
      </c>
      <c r="J52" s="208">
        <v>388000</v>
      </c>
      <c r="K52" s="160">
        <f>SUM(I52:J52)</f>
        <v>2755500</v>
      </c>
      <c r="L52" s="116">
        <f>G52-K52</f>
        <v>-299874</v>
      </c>
      <c r="M52" s="65" t="e">
        <f>+#REF!-K52</f>
        <v>#REF!</v>
      </c>
      <c r="N52" s="56" t="e">
        <f>1-(+(#REF!-M52)/#REF!)</f>
        <v>#REF!</v>
      </c>
    </row>
    <row r="53" spans="1:14" ht="13.8" x14ac:dyDescent="0.25">
      <c r="A53" s="21"/>
      <c r="B53" s="14"/>
      <c r="C53" s="14"/>
      <c r="D53" s="14" t="s">
        <v>45</v>
      </c>
      <c r="E53" s="22">
        <v>1200</v>
      </c>
      <c r="F53" s="156">
        <v>0</v>
      </c>
      <c r="G53" s="156">
        <v>0</v>
      </c>
      <c r="H53" s="157">
        <v>0</v>
      </c>
      <c r="I53" s="158">
        <v>0</v>
      </c>
      <c r="J53" s="156">
        <v>0</v>
      </c>
      <c r="K53" s="160">
        <f>SUM(I53:J53)</f>
        <v>0</v>
      </c>
      <c r="L53" s="116">
        <f>G53-K53</f>
        <v>0</v>
      </c>
      <c r="M53" s="65"/>
      <c r="N53" s="56"/>
    </row>
    <row r="54" spans="1:14" ht="13.8" x14ac:dyDescent="0.25">
      <c r="A54" s="21"/>
      <c r="B54" s="14"/>
      <c r="C54" s="14"/>
      <c r="D54" s="14" t="s">
        <v>46</v>
      </c>
      <c r="E54" s="20">
        <v>1300</v>
      </c>
      <c r="F54" s="156">
        <v>302878</v>
      </c>
      <c r="G54" s="156">
        <v>327878</v>
      </c>
      <c r="H54" s="157">
        <v>177702.23</v>
      </c>
      <c r="I54" s="158">
        <v>337878</v>
      </c>
      <c r="J54" s="156">
        <v>0</v>
      </c>
      <c r="K54" s="160">
        <f>SUM(I54:J54)</f>
        <v>337878</v>
      </c>
      <c r="L54" s="116">
        <f>G54-K54</f>
        <v>-10000</v>
      </c>
      <c r="M54" s="65" t="e">
        <f>+#REF!-K54</f>
        <v>#REF!</v>
      </c>
      <c r="N54" s="56" t="e">
        <f>1-(+(#REF!-M54)/#REF!)</f>
        <v>#REF!</v>
      </c>
    </row>
    <row r="55" spans="1:14" ht="13.8" x14ac:dyDescent="0.25">
      <c r="A55" s="21"/>
      <c r="B55" s="14"/>
      <c r="C55" s="14"/>
      <c r="D55" s="14" t="s">
        <v>47</v>
      </c>
      <c r="E55" s="20">
        <v>1900</v>
      </c>
      <c r="F55" s="156">
        <v>0</v>
      </c>
      <c r="G55" s="156">
        <v>0</v>
      </c>
      <c r="H55" s="157">
        <v>0</v>
      </c>
      <c r="I55" s="158">
        <v>0</v>
      </c>
      <c r="J55" s="181">
        <v>0</v>
      </c>
      <c r="K55" s="182">
        <f>SUM(I55:J55)</f>
        <v>0</v>
      </c>
      <c r="L55" s="90">
        <f>G55-K55</f>
        <v>0</v>
      </c>
      <c r="M55" s="65"/>
      <c r="N55" s="56"/>
    </row>
    <row r="56" spans="1:14" ht="13.8" x14ac:dyDescent="0.25">
      <c r="A56" s="21"/>
      <c r="B56" s="14"/>
      <c r="C56" s="14"/>
      <c r="D56" s="113" t="s">
        <v>48</v>
      </c>
      <c r="E56" s="114" t="s">
        <v>14</v>
      </c>
      <c r="F56" s="209">
        <f>SUM(F52:F55)</f>
        <v>2483504</v>
      </c>
      <c r="G56" s="209">
        <f>SUM(G52:G55)</f>
        <v>2783504</v>
      </c>
      <c r="H56" s="210">
        <f>SUM(H52:H55)</f>
        <v>1821933.56</v>
      </c>
      <c r="I56" s="183">
        <f>SUM(I52:I55)</f>
        <v>2705378</v>
      </c>
      <c r="J56" s="184">
        <f>SUM(J52:J55)</f>
        <v>388000</v>
      </c>
      <c r="K56" s="185">
        <f>SUM(I56:J56)</f>
        <v>3093378</v>
      </c>
      <c r="L56" s="91">
        <f>SUM(L52:L55)</f>
        <v>-309874</v>
      </c>
      <c r="M56" s="68" t="e">
        <f>+#REF!-K56</f>
        <v>#REF!</v>
      </c>
      <c r="N56" s="62" t="e">
        <f>1-(+(#REF!-M56)/#REF!)</f>
        <v>#REF!</v>
      </c>
    </row>
    <row r="57" spans="1:14" ht="13.8" x14ac:dyDescent="0.25">
      <c r="A57" s="25"/>
      <c r="B57" s="1"/>
      <c r="C57" s="1"/>
      <c r="D57" s="1"/>
      <c r="E57" s="15" t="s">
        <v>14</v>
      </c>
      <c r="F57" s="167"/>
      <c r="G57" s="167"/>
      <c r="H57" s="168"/>
      <c r="I57" s="207"/>
      <c r="J57" s="170"/>
      <c r="K57" s="171"/>
      <c r="L57" s="90"/>
      <c r="M57" s="65"/>
      <c r="N57" s="56"/>
    </row>
    <row r="58" spans="1:14" ht="13.8" x14ac:dyDescent="0.25">
      <c r="A58" s="25"/>
      <c r="B58" s="26" t="s">
        <v>18</v>
      </c>
      <c r="C58" s="1" t="s">
        <v>49</v>
      </c>
      <c r="D58" s="1"/>
      <c r="E58" s="15" t="s">
        <v>14</v>
      </c>
      <c r="F58" s="167"/>
      <c r="G58" s="167"/>
      <c r="H58" s="168"/>
      <c r="I58" s="110"/>
      <c r="J58" s="173"/>
      <c r="K58" s="67"/>
      <c r="L58" s="90"/>
      <c r="M58" s="65"/>
      <c r="N58" s="56"/>
    </row>
    <row r="59" spans="1:14" ht="13.8" x14ac:dyDescent="0.25">
      <c r="A59" s="25"/>
      <c r="B59" s="26"/>
      <c r="C59" s="1"/>
      <c r="D59" s="1" t="s">
        <v>50</v>
      </c>
      <c r="E59" s="17">
        <v>2100</v>
      </c>
      <c r="F59" s="156">
        <v>333845</v>
      </c>
      <c r="G59" s="156">
        <v>272935</v>
      </c>
      <c r="H59" s="156">
        <v>115615.84</v>
      </c>
      <c r="I59" s="158">
        <v>106935</v>
      </c>
      <c r="J59" s="208">
        <v>116000</v>
      </c>
      <c r="K59" s="160">
        <f t="shared" ref="K59:K64" si="2">SUM(I59:J59)</f>
        <v>222935</v>
      </c>
      <c r="L59" s="116">
        <f>G59-K59</f>
        <v>50000</v>
      </c>
      <c r="M59" s="65" t="e">
        <f>+#REF!-K59</f>
        <v>#REF!</v>
      </c>
      <c r="N59" s="56" t="e">
        <f>1-(+(#REF!-M59)/#REF!)</f>
        <v>#REF!</v>
      </c>
    </row>
    <row r="60" spans="1:14" ht="13.8" x14ac:dyDescent="0.25">
      <c r="A60" s="21"/>
      <c r="B60" s="14"/>
      <c r="C60" s="14"/>
      <c r="D60" s="14" t="s">
        <v>51</v>
      </c>
      <c r="E60" s="22">
        <v>2200</v>
      </c>
      <c r="F60" s="156">
        <v>69261</v>
      </c>
      <c r="G60" s="156">
        <v>69261</v>
      </c>
      <c r="H60" s="157">
        <v>39189.4</v>
      </c>
      <c r="I60" s="158">
        <v>69261</v>
      </c>
      <c r="J60" s="156">
        <v>0</v>
      </c>
      <c r="K60" s="160">
        <f t="shared" si="2"/>
        <v>69261</v>
      </c>
      <c r="L60" s="116">
        <f>G60-K60</f>
        <v>0</v>
      </c>
      <c r="M60" s="65" t="e">
        <f>+#REF!-K60</f>
        <v>#REF!</v>
      </c>
      <c r="N60" s="56" t="e">
        <f>1-(+(#REF!-M60)/#REF!)</f>
        <v>#REF!</v>
      </c>
    </row>
    <row r="61" spans="1:14" ht="13.8" x14ac:dyDescent="0.25">
      <c r="A61" s="21"/>
      <c r="B61" s="14"/>
      <c r="C61" s="14"/>
      <c r="D61" s="14" t="s">
        <v>52</v>
      </c>
      <c r="E61" s="22">
        <v>2300</v>
      </c>
      <c r="F61" s="156">
        <v>384986</v>
      </c>
      <c r="G61" s="156">
        <v>263140</v>
      </c>
      <c r="H61" s="157">
        <v>151344.25</v>
      </c>
      <c r="I61" s="158">
        <v>270140</v>
      </c>
      <c r="J61" s="156">
        <v>0</v>
      </c>
      <c r="K61" s="160">
        <f t="shared" si="2"/>
        <v>270140</v>
      </c>
      <c r="L61" s="116">
        <f>G61-K61</f>
        <v>-7000</v>
      </c>
      <c r="M61" s="65" t="e">
        <f>+#REF!-K61</f>
        <v>#REF!</v>
      </c>
      <c r="N61" s="56" t="e">
        <f>1-(+(#REF!-M61)/#REF!)</f>
        <v>#REF!</v>
      </c>
    </row>
    <row r="62" spans="1:14" ht="13.8" x14ac:dyDescent="0.25">
      <c r="A62" s="21"/>
      <c r="B62" s="14"/>
      <c r="C62" s="14"/>
      <c r="D62" s="14" t="s">
        <v>53</v>
      </c>
      <c r="E62" s="20">
        <v>2400</v>
      </c>
      <c r="F62" s="156">
        <v>144674</v>
      </c>
      <c r="G62" s="156">
        <v>496650</v>
      </c>
      <c r="H62" s="157">
        <v>271982.90000000002</v>
      </c>
      <c r="I62" s="158">
        <v>476650</v>
      </c>
      <c r="J62" s="156">
        <v>0</v>
      </c>
      <c r="K62" s="160">
        <f t="shared" si="2"/>
        <v>476650</v>
      </c>
      <c r="L62" s="116">
        <f>G62-K62</f>
        <v>20000</v>
      </c>
      <c r="M62" s="65" t="e">
        <f>+#REF!-K62</f>
        <v>#REF!</v>
      </c>
      <c r="N62" s="56" t="e">
        <f>1-(+(#REF!-M62)/#REF!)</f>
        <v>#REF!</v>
      </c>
    </row>
    <row r="63" spans="1:14" ht="13.8" x14ac:dyDescent="0.25">
      <c r="A63" s="21"/>
      <c r="B63" s="14"/>
      <c r="C63" s="14"/>
      <c r="D63" s="14" t="s">
        <v>54</v>
      </c>
      <c r="E63" s="20">
        <v>2900</v>
      </c>
      <c r="F63" s="156">
        <v>0</v>
      </c>
      <c r="G63" s="156">
        <v>0</v>
      </c>
      <c r="H63" s="157">
        <v>0</v>
      </c>
      <c r="I63" s="158">
        <v>0</v>
      </c>
      <c r="J63" s="181">
        <v>0</v>
      </c>
      <c r="K63" s="182">
        <f t="shared" si="2"/>
        <v>0</v>
      </c>
      <c r="L63" s="90">
        <f>G63-K63</f>
        <v>0</v>
      </c>
      <c r="M63" s="65" t="e">
        <f>+#REF!-K63</f>
        <v>#REF!</v>
      </c>
      <c r="N63" s="56" t="e">
        <f>1-(+(#REF!-M63)/#REF!)</f>
        <v>#REF!</v>
      </c>
    </row>
    <row r="64" spans="1:14" ht="14.4" thickBot="1" x14ac:dyDescent="0.3">
      <c r="A64" s="140"/>
      <c r="B64" s="134"/>
      <c r="C64" s="134"/>
      <c r="D64" s="135" t="s">
        <v>55</v>
      </c>
      <c r="E64" s="136" t="s">
        <v>14</v>
      </c>
      <c r="F64" s="211">
        <f>SUM(F59:F63)</f>
        <v>932766</v>
      </c>
      <c r="G64" s="212">
        <f>SUM(G59:G63)</f>
        <v>1101986</v>
      </c>
      <c r="H64" s="213">
        <f>SUM(H59:H63)</f>
        <v>578132.39</v>
      </c>
      <c r="I64" s="214">
        <f>SUM(I59:I63)</f>
        <v>922986</v>
      </c>
      <c r="J64" s="215">
        <f>SUM(J59:J63)</f>
        <v>116000</v>
      </c>
      <c r="K64" s="216">
        <f t="shared" si="2"/>
        <v>1038986</v>
      </c>
      <c r="L64" s="137">
        <f>SUM(L59:L63)</f>
        <v>63000</v>
      </c>
      <c r="M64" s="68" t="e">
        <f>+#REF!-K64</f>
        <v>#REF!</v>
      </c>
      <c r="N64" s="62" t="e">
        <f>1-(+(#REF!-M64)/#REF!)</f>
        <v>#REF!</v>
      </c>
    </row>
    <row r="65" spans="1:14" ht="14.4" thickBot="1" x14ac:dyDescent="0.3">
      <c r="A65" s="134"/>
      <c r="B65" s="134"/>
      <c r="C65" s="134"/>
      <c r="D65" s="138"/>
      <c r="E65" s="147"/>
      <c r="F65" s="217"/>
      <c r="G65" s="217"/>
      <c r="H65" s="217"/>
      <c r="I65" s="218"/>
      <c r="J65" s="219"/>
      <c r="K65" s="220"/>
      <c r="L65" s="148"/>
      <c r="M65" s="68"/>
      <c r="N65" s="62"/>
    </row>
    <row r="66" spans="1:14" ht="14.4" thickBot="1" x14ac:dyDescent="0.3">
      <c r="A66" s="134"/>
      <c r="B66" s="134"/>
      <c r="C66" s="134"/>
      <c r="D66" s="138"/>
      <c r="E66" s="147"/>
      <c r="F66" s="217"/>
      <c r="G66" s="217"/>
      <c r="H66" s="217"/>
      <c r="I66" s="218"/>
      <c r="J66" s="219"/>
      <c r="K66" s="220"/>
      <c r="L66" s="148"/>
      <c r="M66" s="68"/>
      <c r="N66" s="62"/>
    </row>
    <row r="67" spans="1:14" ht="55.8" thickBot="1" x14ac:dyDescent="0.3">
      <c r="A67" s="133"/>
      <c r="B67" s="119"/>
      <c r="C67" s="119"/>
      <c r="D67" s="132" t="s">
        <v>10</v>
      </c>
      <c r="E67" s="105" t="s">
        <v>11</v>
      </c>
      <c r="F67" s="221" t="s">
        <v>190</v>
      </c>
      <c r="G67" s="221" t="s">
        <v>182</v>
      </c>
      <c r="H67" s="222" t="s">
        <v>183</v>
      </c>
      <c r="I67" s="221" t="str">
        <f>I17</f>
        <v>Second Interim Budget Unrestricted</v>
      </c>
      <c r="J67" s="221" t="str">
        <f t="shared" ref="J67:K67" si="3">J17</f>
        <v>Second Interim Budget Restricted</v>
      </c>
      <c r="K67" s="221" t="str">
        <f t="shared" si="3"/>
        <v>Second Interim Budget Total (D)</v>
      </c>
      <c r="L67" s="107" t="s">
        <v>184</v>
      </c>
      <c r="M67" s="71" t="s">
        <v>150</v>
      </c>
      <c r="N67" s="63" t="s">
        <v>151</v>
      </c>
    </row>
    <row r="68" spans="1:14" ht="13.8" x14ac:dyDescent="0.25">
      <c r="A68" s="21"/>
      <c r="B68" s="16" t="s">
        <v>26</v>
      </c>
      <c r="C68" s="14" t="s">
        <v>56</v>
      </c>
      <c r="D68" s="14"/>
      <c r="E68" s="15" t="s">
        <v>14</v>
      </c>
      <c r="F68" s="167"/>
      <c r="G68" s="167"/>
      <c r="H68" s="168"/>
      <c r="I68" s="207"/>
      <c r="J68" s="170"/>
      <c r="K68" s="67"/>
      <c r="L68" s="90"/>
      <c r="M68" s="65"/>
      <c r="N68" s="56"/>
    </row>
    <row r="69" spans="1:14" ht="13.8" x14ac:dyDescent="0.25">
      <c r="A69" s="21"/>
      <c r="B69" s="14"/>
      <c r="C69" s="14"/>
      <c r="D69" s="27" t="s">
        <v>57</v>
      </c>
      <c r="E69" s="18" t="s">
        <v>58</v>
      </c>
      <c r="F69" s="174">
        <v>0</v>
      </c>
      <c r="G69" s="174">
        <v>0</v>
      </c>
      <c r="H69" s="174">
        <v>0</v>
      </c>
      <c r="I69" s="197">
        <v>0</v>
      </c>
      <c r="J69" s="208">
        <v>0</v>
      </c>
      <c r="K69" s="160">
        <f>SUM(I69:J69)</f>
        <v>0</v>
      </c>
      <c r="L69" s="116">
        <f t="shared" ref="L69:L77" si="4">G69-K69</f>
        <v>0</v>
      </c>
      <c r="M69" s="65" t="e">
        <f>+#REF!-K69</f>
        <v>#REF!</v>
      </c>
      <c r="N69" s="56" t="e">
        <f>1-(+(#REF!-M69)/#REF!)</f>
        <v>#REF!</v>
      </c>
    </row>
    <row r="70" spans="1:14" ht="13.8" x14ac:dyDescent="0.25">
      <c r="A70" s="21"/>
      <c r="B70" s="14"/>
      <c r="C70" s="14"/>
      <c r="D70" s="27" t="s">
        <v>59</v>
      </c>
      <c r="E70" s="18" t="s">
        <v>60</v>
      </c>
      <c r="F70" s="174">
        <v>0</v>
      </c>
      <c r="G70" s="174">
        <v>0</v>
      </c>
      <c r="H70" s="174">
        <v>0</v>
      </c>
      <c r="I70" s="158">
        <v>0</v>
      </c>
      <c r="J70" s="156">
        <v>0</v>
      </c>
      <c r="K70" s="161">
        <f t="shared" ref="K70:K77" si="5">SUM(I70:J70)</f>
        <v>0</v>
      </c>
      <c r="L70" s="116">
        <f t="shared" si="4"/>
        <v>0</v>
      </c>
      <c r="M70" s="65" t="e">
        <f>+#REF!-K70</f>
        <v>#REF!</v>
      </c>
      <c r="N70" s="56" t="e">
        <f>1-(+(#REF!-M70)/#REF!)</f>
        <v>#REF!</v>
      </c>
    </row>
    <row r="71" spans="1:14" ht="13.8" x14ac:dyDescent="0.25">
      <c r="A71" s="21"/>
      <c r="B71" s="14"/>
      <c r="C71" s="14"/>
      <c r="D71" s="27" t="s">
        <v>61</v>
      </c>
      <c r="E71" s="18" t="s">
        <v>62</v>
      </c>
      <c r="F71" s="174">
        <v>261345</v>
      </c>
      <c r="G71" s="174">
        <v>288711</v>
      </c>
      <c r="H71" s="174">
        <v>157850.74</v>
      </c>
      <c r="I71" s="158">
        <v>275357</v>
      </c>
      <c r="J71" s="156">
        <v>38559</v>
      </c>
      <c r="K71" s="161">
        <f t="shared" si="5"/>
        <v>313916</v>
      </c>
      <c r="L71" s="116">
        <f t="shared" si="4"/>
        <v>-25205</v>
      </c>
      <c r="M71" s="65" t="e">
        <f>+#REF!-K71</f>
        <v>#REF!</v>
      </c>
      <c r="N71" s="56" t="e">
        <f>1-(+(#REF!-M71)/#REF!)</f>
        <v>#REF!</v>
      </c>
    </row>
    <row r="72" spans="1:14" ht="13.8" x14ac:dyDescent="0.25">
      <c r="A72" s="21"/>
      <c r="B72" s="14"/>
      <c r="C72" s="14"/>
      <c r="D72" s="14" t="s">
        <v>63</v>
      </c>
      <c r="E72" s="18" t="s">
        <v>64</v>
      </c>
      <c r="F72" s="174">
        <v>350000</v>
      </c>
      <c r="G72" s="174">
        <v>492885</v>
      </c>
      <c r="H72" s="174">
        <v>257508.5</v>
      </c>
      <c r="I72" s="158">
        <v>282885</v>
      </c>
      <c r="J72" s="156">
        <v>210000</v>
      </c>
      <c r="K72" s="161">
        <f t="shared" si="5"/>
        <v>492885</v>
      </c>
      <c r="L72" s="116">
        <f t="shared" si="4"/>
        <v>0</v>
      </c>
      <c r="M72" s="65" t="e">
        <f>+#REF!-K72</f>
        <v>#REF!</v>
      </c>
      <c r="N72" s="56" t="e">
        <f>1-(+(#REF!-M72)/#REF!)</f>
        <v>#REF!</v>
      </c>
    </row>
    <row r="73" spans="1:14" ht="13.8" x14ac:dyDescent="0.25">
      <c r="A73" s="21"/>
      <c r="B73" s="14"/>
      <c r="C73" s="14"/>
      <c r="D73" s="14" t="s">
        <v>65</v>
      </c>
      <c r="E73" s="18" t="s">
        <v>66</v>
      </c>
      <c r="F73" s="174">
        <v>17083</v>
      </c>
      <c r="G73" s="174">
        <v>25225</v>
      </c>
      <c r="H73" s="174">
        <v>21783.97</v>
      </c>
      <c r="I73" s="158">
        <v>31000</v>
      </c>
      <c r="J73" s="156">
        <v>1725</v>
      </c>
      <c r="K73" s="161">
        <f t="shared" si="5"/>
        <v>32725</v>
      </c>
      <c r="L73" s="116">
        <f t="shared" si="4"/>
        <v>-7500</v>
      </c>
      <c r="M73" s="65" t="e">
        <f>+#REF!-K73</f>
        <v>#REF!</v>
      </c>
      <c r="N73" s="56" t="e">
        <f>1-(+(#REF!-M73)/#REF!)</f>
        <v>#REF!</v>
      </c>
    </row>
    <row r="74" spans="1:14" ht="13.8" x14ac:dyDescent="0.25">
      <c r="A74" s="21"/>
      <c r="B74" s="14"/>
      <c r="C74" s="14"/>
      <c r="D74" s="14" t="s">
        <v>67</v>
      </c>
      <c r="E74" s="18" t="s">
        <v>68</v>
      </c>
      <c r="F74" s="174">
        <v>34162</v>
      </c>
      <c r="G74" s="174">
        <v>34163</v>
      </c>
      <c r="H74" s="174">
        <v>15534</v>
      </c>
      <c r="I74" s="158">
        <v>33813</v>
      </c>
      <c r="J74" s="156">
        <v>350</v>
      </c>
      <c r="K74" s="161">
        <f t="shared" si="5"/>
        <v>34163</v>
      </c>
      <c r="L74" s="116">
        <f t="shared" si="4"/>
        <v>0</v>
      </c>
      <c r="M74" s="65" t="e">
        <f>+#REF!-K74</f>
        <v>#REF!</v>
      </c>
      <c r="N74" s="56" t="e">
        <f>1-(+(#REF!-M74)/#REF!)</f>
        <v>#REF!</v>
      </c>
    </row>
    <row r="75" spans="1:14" ht="13.8" x14ac:dyDescent="0.25">
      <c r="A75" s="21"/>
      <c r="B75" s="14"/>
      <c r="C75" s="14"/>
      <c r="D75" s="14" t="s">
        <v>69</v>
      </c>
      <c r="E75" s="18" t="s">
        <v>70</v>
      </c>
      <c r="F75" s="174">
        <v>0</v>
      </c>
      <c r="G75" s="174">
        <v>0</v>
      </c>
      <c r="H75" s="175">
        <v>0</v>
      </c>
      <c r="I75" s="158">
        <v>0</v>
      </c>
      <c r="J75" s="156">
        <v>0</v>
      </c>
      <c r="K75" s="161">
        <f t="shared" si="5"/>
        <v>0</v>
      </c>
      <c r="L75" s="116">
        <f t="shared" si="4"/>
        <v>0</v>
      </c>
      <c r="M75" s="65" t="e">
        <f>+#REF!-K75</f>
        <v>#REF!</v>
      </c>
      <c r="N75" s="56" t="e">
        <f>1-(+(#REF!-M75)/#REF!)</f>
        <v>#REF!</v>
      </c>
    </row>
    <row r="76" spans="1:14" ht="13.8" x14ac:dyDescent="0.25">
      <c r="A76" s="21"/>
      <c r="B76" s="14"/>
      <c r="C76" s="14"/>
      <c r="D76" s="14" t="s">
        <v>71</v>
      </c>
      <c r="E76" s="28" t="s">
        <v>72</v>
      </c>
      <c r="F76" s="223">
        <v>0</v>
      </c>
      <c r="G76" s="174">
        <v>0</v>
      </c>
      <c r="H76" s="224">
        <v>0</v>
      </c>
      <c r="I76" s="158">
        <v>0</v>
      </c>
      <c r="J76" s="156">
        <v>0</v>
      </c>
      <c r="K76" s="161">
        <f t="shared" si="5"/>
        <v>0</v>
      </c>
      <c r="L76" s="116">
        <f t="shared" si="4"/>
        <v>0</v>
      </c>
      <c r="M76" s="65" t="e">
        <f>+#REF!-K76</f>
        <v>#REF!</v>
      </c>
      <c r="N76" s="56" t="e">
        <f>1-(+(#REF!-M76)/#REF!)</f>
        <v>#REF!</v>
      </c>
    </row>
    <row r="77" spans="1:14" ht="13.8" x14ac:dyDescent="0.25">
      <c r="A77" s="21"/>
      <c r="B77" s="14"/>
      <c r="C77" s="14"/>
      <c r="D77" s="14" t="s">
        <v>73</v>
      </c>
      <c r="E77" s="28" t="s">
        <v>74</v>
      </c>
      <c r="F77" s="225">
        <v>100000</v>
      </c>
      <c r="G77" s="174">
        <v>144000</v>
      </c>
      <c r="H77" s="226">
        <v>90885.97</v>
      </c>
      <c r="I77" s="180">
        <v>118559</v>
      </c>
      <c r="J77" s="181">
        <v>45441</v>
      </c>
      <c r="K77" s="182">
        <f t="shared" si="5"/>
        <v>164000</v>
      </c>
      <c r="L77" s="90">
        <f t="shared" si="4"/>
        <v>-20000</v>
      </c>
      <c r="M77" s="65" t="e">
        <f>+#REF!-K77</f>
        <v>#REF!</v>
      </c>
      <c r="N77" s="56" t="e">
        <f>1-(+(#REF!-M77)/#REF!)</f>
        <v>#REF!</v>
      </c>
    </row>
    <row r="78" spans="1:14" ht="13.8" x14ac:dyDescent="0.25">
      <c r="A78" s="21"/>
      <c r="B78" s="14"/>
      <c r="C78" s="14"/>
      <c r="D78" s="113" t="s">
        <v>75</v>
      </c>
      <c r="E78" s="114" t="s">
        <v>14</v>
      </c>
      <c r="F78" s="209">
        <f>SUM(F69:F77)</f>
        <v>762590</v>
      </c>
      <c r="G78" s="209">
        <f>SUM(G69:G77)</f>
        <v>984984</v>
      </c>
      <c r="H78" s="210">
        <f>SUM(H69:H77)</f>
        <v>543563.17999999993</v>
      </c>
      <c r="I78" s="183">
        <f>SUM(I69:I77)</f>
        <v>741614</v>
      </c>
      <c r="J78" s="184">
        <f>SUM(J69:J77)</f>
        <v>296075</v>
      </c>
      <c r="K78" s="185">
        <f>SUM(I78:J78)</f>
        <v>1037689</v>
      </c>
      <c r="L78" s="91">
        <f>SUM(L69:L77)</f>
        <v>-52705</v>
      </c>
      <c r="M78" s="68" t="e">
        <f>+#REF!-K78</f>
        <v>#REF!</v>
      </c>
      <c r="N78" s="62" t="e">
        <f>1-(+(#REF!-M78)/#REF!)</f>
        <v>#REF!</v>
      </c>
    </row>
    <row r="79" spans="1:14" ht="13.8" x14ac:dyDescent="0.25">
      <c r="A79" s="21"/>
      <c r="B79" s="14"/>
      <c r="C79" s="14"/>
      <c r="D79" s="14"/>
      <c r="E79" s="15" t="s">
        <v>14</v>
      </c>
      <c r="F79" s="227"/>
      <c r="G79" s="227"/>
      <c r="H79" s="228"/>
      <c r="I79" s="207"/>
      <c r="J79" s="170"/>
      <c r="K79" s="171"/>
      <c r="L79" s="90"/>
      <c r="M79" s="65"/>
      <c r="N79" s="56"/>
    </row>
    <row r="80" spans="1:14" ht="13.8" x14ac:dyDescent="0.25">
      <c r="A80" s="21"/>
      <c r="B80" s="26" t="s">
        <v>33</v>
      </c>
      <c r="C80" s="1" t="s">
        <v>76</v>
      </c>
      <c r="D80" s="1"/>
      <c r="E80" s="15" t="s">
        <v>14</v>
      </c>
      <c r="F80" s="227"/>
      <c r="G80" s="227"/>
      <c r="H80" s="228"/>
      <c r="I80" s="110"/>
      <c r="J80" s="173"/>
      <c r="K80" s="67"/>
      <c r="L80" s="90"/>
      <c r="M80" s="65"/>
      <c r="N80" s="56"/>
    </row>
    <row r="81" spans="1:14" ht="13.8" x14ac:dyDescent="0.25">
      <c r="A81" s="21"/>
      <c r="B81" s="26"/>
      <c r="C81" s="1"/>
      <c r="D81" s="1" t="s">
        <v>77</v>
      </c>
      <c r="E81" s="22">
        <v>4100</v>
      </c>
      <c r="F81" s="156">
        <v>202500</v>
      </c>
      <c r="G81" s="156">
        <v>202500</v>
      </c>
      <c r="H81" s="157">
        <v>134497.39000000001</v>
      </c>
      <c r="I81" s="197">
        <v>205000</v>
      </c>
      <c r="J81" s="208">
        <v>0</v>
      </c>
      <c r="K81" s="160">
        <f>I81</f>
        <v>205000</v>
      </c>
      <c r="L81" s="116">
        <f>G81-K81</f>
        <v>-2500</v>
      </c>
      <c r="M81" s="65" t="e">
        <f>+#REF!-K81</f>
        <v>#REF!</v>
      </c>
      <c r="N81" s="56" t="e">
        <f>1-(+(#REF!-M81)/#REF!)</f>
        <v>#REF!</v>
      </c>
    </row>
    <row r="82" spans="1:14" ht="13.8" x14ac:dyDescent="0.25">
      <c r="A82" s="21"/>
      <c r="B82" s="26"/>
      <c r="C82" s="1"/>
      <c r="D82" s="14" t="s">
        <v>78</v>
      </c>
      <c r="E82" s="22">
        <v>4200</v>
      </c>
      <c r="F82" s="229">
        <v>150000</v>
      </c>
      <c r="G82" s="156">
        <v>325000</v>
      </c>
      <c r="H82" s="230">
        <v>157945.95000000001</v>
      </c>
      <c r="I82" s="231">
        <v>25000</v>
      </c>
      <c r="J82" s="156">
        <v>300000</v>
      </c>
      <c r="K82" s="161">
        <f t="shared" ref="K82:K86" si="6">SUM(I82:J82)</f>
        <v>325000</v>
      </c>
      <c r="L82" s="116">
        <f>G82-K82</f>
        <v>0</v>
      </c>
      <c r="M82" s="65" t="e">
        <f>+#REF!-K82</f>
        <v>#REF!</v>
      </c>
      <c r="N82" s="56" t="e">
        <f>1-(+(#REF!-M82)/#REF!)</f>
        <v>#REF!</v>
      </c>
    </row>
    <row r="83" spans="1:14" ht="13.8" x14ac:dyDescent="0.25">
      <c r="A83" s="21"/>
      <c r="B83" s="26"/>
      <c r="C83" s="1"/>
      <c r="D83" s="1" t="s">
        <v>79</v>
      </c>
      <c r="E83" s="22">
        <v>4300</v>
      </c>
      <c r="F83" s="156">
        <v>50000</v>
      </c>
      <c r="G83" s="156">
        <v>50000</v>
      </c>
      <c r="H83" s="157">
        <v>27178.59</v>
      </c>
      <c r="I83" s="158">
        <v>12547</v>
      </c>
      <c r="J83" s="156">
        <v>37453</v>
      </c>
      <c r="K83" s="161">
        <f t="shared" si="6"/>
        <v>50000</v>
      </c>
      <c r="L83" s="116">
        <f>G83-K83</f>
        <v>0</v>
      </c>
      <c r="M83" s="65" t="e">
        <f>+#REF!-K83</f>
        <v>#REF!</v>
      </c>
      <c r="N83" s="56" t="e">
        <f>1-(+(#REF!-M83)/#REF!)</f>
        <v>#REF!</v>
      </c>
    </row>
    <row r="84" spans="1:14" ht="13.8" x14ac:dyDescent="0.25">
      <c r="A84" s="21"/>
      <c r="B84" s="26"/>
      <c r="C84" s="1"/>
      <c r="D84" s="1" t="s">
        <v>80</v>
      </c>
      <c r="E84" s="20">
        <v>4400</v>
      </c>
      <c r="F84" s="181">
        <v>82500</v>
      </c>
      <c r="G84" s="156">
        <v>82500</v>
      </c>
      <c r="H84" s="232">
        <v>47671.79</v>
      </c>
      <c r="I84" s="158">
        <v>82500</v>
      </c>
      <c r="J84" s="156">
        <v>0</v>
      </c>
      <c r="K84" s="161">
        <f t="shared" si="6"/>
        <v>82500</v>
      </c>
      <c r="L84" s="116">
        <f>G84-K84</f>
        <v>0</v>
      </c>
      <c r="M84" s="65" t="e">
        <f>+#REF!-K84</f>
        <v>#REF!</v>
      </c>
      <c r="N84" s="56" t="e">
        <f>1-(+(#REF!-M84)/#REF!)</f>
        <v>#REF!</v>
      </c>
    </row>
    <row r="85" spans="1:14" ht="13.8" x14ac:dyDescent="0.25">
      <c r="A85" s="21"/>
      <c r="B85" s="26"/>
      <c r="C85" s="1"/>
      <c r="D85" s="1" t="s">
        <v>81</v>
      </c>
      <c r="E85" s="20">
        <v>4700</v>
      </c>
      <c r="F85" s="178">
        <v>0</v>
      </c>
      <c r="G85" s="156">
        <v>0</v>
      </c>
      <c r="H85" s="179">
        <v>0</v>
      </c>
      <c r="I85" s="180">
        <v>0</v>
      </c>
      <c r="J85" s="181">
        <v>0</v>
      </c>
      <c r="K85" s="182">
        <f t="shared" si="6"/>
        <v>0</v>
      </c>
      <c r="L85" s="90">
        <f>G85-K85</f>
        <v>0</v>
      </c>
      <c r="M85" s="65" t="e">
        <f>+#REF!-K85</f>
        <v>#REF!</v>
      </c>
      <c r="N85" s="56">
        <v>0</v>
      </c>
    </row>
    <row r="86" spans="1:14" ht="13.8" x14ac:dyDescent="0.25">
      <c r="A86" s="21"/>
      <c r="B86" s="26"/>
      <c r="C86" s="1"/>
      <c r="D86" s="115" t="s">
        <v>82</v>
      </c>
      <c r="E86" s="114" t="s">
        <v>14</v>
      </c>
      <c r="F86" s="209">
        <f>SUM(F81:F85)</f>
        <v>485000</v>
      </c>
      <c r="G86" s="209">
        <f>SUM(G81:G85)</f>
        <v>660000</v>
      </c>
      <c r="H86" s="210">
        <f>SUM(H81:H85)</f>
        <v>367293.72000000003</v>
      </c>
      <c r="I86" s="183">
        <f>SUM(I81:I85)</f>
        <v>325047</v>
      </c>
      <c r="J86" s="184">
        <f>SUM(J81:J85)</f>
        <v>337453</v>
      </c>
      <c r="K86" s="185">
        <f t="shared" si="6"/>
        <v>662500</v>
      </c>
      <c r="L86" s="117">
        <f>SUM(L81:L85)</f>
        <v>-2500</v>
      </c>
      <c r="M86" s="68" t="e">
        <f>+#REF!-K86</f>
        <v>#REF!</v>
      </c>
      <c r="N86" s="62" t="e">
        <f>1-(+(#REF!-M86)/#REF!)</f>
        <v>#REF!</v>
      </c>
    </row>
    <row r="87" spans="1:14" ht="13.8" x14ac:dyDescent="0.25">
      <c r="A87" s="21"/>
      <c r="B87" s="16"/>
      <c r="C87" s="14"/>
      <c r="D87" s="14"/>
      <c r="E87" s="15" t="s">
        <v>14</v>
      </c>
      <c r="F87" s="227"/>
      <c r="G87" s="227"/>
      <c r="H87" s="228"/>
      <c r="I87" s="110"/>
      <c r="J87" s="173"/>
      <c r="K87" s="67"/>
      <c r="L87" s="90"/>
      <c r="M87" s="65"/>
      <c r="N87" s="57"/>
    </row>
    <row r="88" spans="1:14" ht="13.8" x14ac:dyDescent="0.25">
      <c r="A88" s="21"/>
      <c r="B88" s="16" t="s">
        <v>39</v>
      </c>
      <c r="C88" s="14" t="s">
        <v>83</v>
      </c>
      <c r="D88" s="14"/>
      <c r="E88" s="15" t="s">
        <v>14</v>
      </c>
      <c r="F88" s="227"/>
      <c r="G88" s="227"/>
      <c r="H88" s="228"/>
      <c r="I88" s="110"/>
      <c r="J88" s="173"/>
      <c r="K88" s="67"/>
      <c r="L88" s="90"/>
      <c r="M88" s="65"/>
      <c r="N88" s="57"/>
    </row>
    <row r="89" spans="1:14" ht="13.8" x14ac:dyDescent="0.25">
      <c r="A89" s="21"/>
      <c r="B89" s="16"/>
      <c r="C89" s="14"/>
      <c r="D89" s="14" t="s">
        <v>196</v>
      </c>
      <c r="E89" s="22">
        <v>5100</v>
      </c>
      <c r="F89" s="156">
        <v>0</v>
      </c>
      <c r="G89" s="156">
        <v>0</v>
      </c>
      <c r="H89" s="157">
        <v>0</v>
      </c>
      <c r="I89" s="197">
        <v>0</v>
      </c>
      <c r="J89" s="208">
        <v>0</v>
      </c>
      <c r="K89" s="196"/>
      <c r="L89" s="116"/>
      <c r="M89" s="65"/>
      <c r="N89" s="57"/>
    </row>
    <row r="90" spans="1:14" ht="13.8" x14ac:dyDescent="0.25">
      <c r="A90" s="21"/>
      <c r="B90" s="16"/>
      <c r="C90" s="14"/>
      <c r="D90" s="14" t="s">
        <v>84</v>
      </c>
      <c r="E90" s="22">
        <v>5200</v>
      </c>
      <c r="F90" s="156">
        <v>95000</v>
      </c>
      <c r="G90" s="156">
        <v>112206</v>
      </c>
      <c r="H90" s="157">
        <v>40514.589999999997</v>
      </c>
      <c r="I90" s="197">
        <v>55000</v>
      </c>
      <c r="J90" s="208">
        <v>57206</v>
      </c>
      <c r="K90" s="160">
        <f>SUM(I90:J90)</f>
        <v>112206</v>
      </c>
      <c r="L90" s="116">
        <f t="shared" ref="L90:L96" si="7">G90-K90</f>
        <v>0</v>
      </c>
      <c r="M90" s="65" t="e">
        <f>+#REF!-K90</f>
        <v>#REF!</v>
      </c>
      <c r="N90" s="56" t="e">
        <f>1-(+(#REF!-M90)/#REF!)</f>
        <v>#REF!</v>
      </c>
    </row>
    <row r="91" spans="1:14" ht="13.8" x14ac:dyDescent="0.25">
      <c r="A91" s="21"/>
      <c r="B91" s="16"/>
      <c r="C91" s="14"/>
      <c r="D91" s="14" t="s">
        <v>85</v>
      </c>
      <c r="E91" s="22">
        <v>5300</v>
      </c>
      <c r="F91" s="156">
        <v>7500</v>
      </c>
      <c r="G91" s="156">
        <v>7500</v>
      </c>
      <c r="H91" s="157">
        <v>1883.84</v>
      </c>
      <c r="I91" s="158">
        <v>7500</v>
      </c>
      <c r="J91" s="156">
        <v>0</v>
      </c>
      <c r="K91" s="160">
        <f t="shared" ref="K91:K96" si="8">SUM(I91:J91)</f>
        <v>7500</v>
      </c>
      <c r="L91" s="116">
        <f t="shared" si="7"/>
        <v>0</v>
      </c>
      <c r="M91" s="65" t="e">
        <f>+#REF!-K91</f>
        <v>#REF!</v>
      </c>
      <c r="N91" s="56" t="e">
        <f>1-(+(#REF!-M91)/#REF!)</f>
        <v>#REF!</v>
      </c>
    </row>
    <row r="92" spans="1:14" ht="13.8" x14ac:dyDescent="0.25">
      <c r="A92" s="21"/>
      <c r="B92" s="16"/>
      <c r="C92" s="14"/>
      <c r="D92" s="14" t="s">
        <v>86</v>
      </c>
      <c r="E92" s="18" t="s">
        <v>87</v>
      </c>
      <c r="F92" s="174">
        <v>40000</v>
      </c>
      <c r="G92" s="156">
        <v>40000</v>
      </c>
      <c r="H92" s="175">
        <v>34786.720000000001</v>
      </c>
      <c r="I92" s="158">
        <v>40000</v>
      </c>
      <c r="J92" s="156">
        <v>0</v>
      </c>
      <c r="K92" s="160">
        <f t="shared" si="8"/>
        <v>40000</v>
      </c>
      <c r="L92" s="116">
        <f t="shared" si="7"/>
        <v>0</v>
      </c>
      <c r="M92" s="65" t="e">
        <f>+#REF!-K92</f>
        <v>#REF!</v>
      </c>
      <c r="N92" s="56" t="e">
        <f>1-(+(#REF!-M92)/#REF!)</f>
        <v>#REF!</v>
      </c>
    </row>
    <row r="93" spans="1:14" ht="13.8" x14ac:dyDescent="0.25">
      <c r="A93" s="21"/>
      <c r="B93" s="16"/>
      <c r="C93" s="14"/>
      <c r="D93" s="14" t="s">
        <v>88</v>
      </c>
      <c r="E93" s="22">
        <v>5500</v>
      </c>
      <c r="F93" s="156">
        <v>13000</v>
      </c>
      <c r="G93" s="156">
        <v>13000</v>
      </c>
      <c r="H93" s="157">
        <v>2655.96</v>
      </c>
      <c r="I93" s="158">
        <v>13000</v>
      </c>
      <c r="J93" s="156">
        <v>0</v>
      </c>
      <c r="K93" s="160">
        <f t="shared" si="8"/>
        <v>13000</v>
      </c>
      <c r="L93" s="116">
        <f t="shared" si="7"/>
        <v>0</v>
      </c>
      <c r="M93" s="65" t="e">
        <f>+#REF!-K93</f>
        <v>#REF!</v>
      </c>
      <c r="N93" s="56" t="e">
        <f>1-(+(#REF!-M93)/#REF!)</f>
        <v>#REF!</v>
      </c>
    </row>
    <row r="94" spans="1:14" ht="13.8" x14ac:dyDescent="0.25">
      <c r="A94" s="21"/>
      <c r="B94" s="16"/>
      <c r="C94" s="14"/>
      <c r="D94" s="14" t="s">
        <v>89</v>
      </c>
      <c r="E94" s="22">
        <v>5600</v>
      </c>
      <c r="F94" s="156">
        <v>83000</v>
      </c>
      <c r="G94" s="156">
        <v>83000</v>
      </c>
      <c r="H94" s="157">
        <v>43517.35</v>
      </c>
      <c r="I94" s="158">
        <v>83000</v>
      </c>
      <c r="J94" s="156">
        <v>0</v>
      </c>
      <c r="K94" s="160">
        <f t="shared" si="8"/>
        <v>83000</v>
      </c>
      <c r="L94" s="116">
        <f t="shared" si="7"/>
        <v>0</v>
      </c>
      <c r="M94" s="65" t="e">
        <f>+#REF!-K94</f>
        <v>#REF!</v>
      </c>
      <c r="N94" s="56" t="e">
        <f>1-(+(#REF!-M94)/#REF!)</f>
        <v>#REF!</v>
      </c>
    </row>
    <row r="95" spans="1:14" ht="13.8" x14ac:dyDescent="0.25">
      <c r="A95" s="21"/>
      <c r="B95" s="14"/>
      <c r="C95" s="14"/>
      <c r="D95" s="14" t="s">
        <v>90</v>
      </c>
      <c r="E95" s="20">
        <v>5800</v>
      </c>
      <c r="F95" s="181">
        <v>416500</v>
      </c>
      <c r="G95" s="156">
        <v>535933</v>
      </c>
      <c r="H95" s="232">
        <v>253238.46</v>
      </c>
      <c r="I95" s="158">
        <v>375933</v>
      </c>
      <c r="J95" s="156">
        <v>165000</v>
      </c>
      <c r="K95" s="160">
        <f t="shared" si="8"/>
        <v>540933</v>
      </c>
      <c r="L95" s="116">
        <f t="shared" si="7"/>
        <v>-5000</v>
      </c>
      <c r="M95" s="65" t="e">
        <f>+#REF!-K95</f>
        <v>#REF!</v>
      </c>
      <c r="N95" s="56" t="e">
        <f>1-(+(#REF!-M95)/#REF!)</f>
        <v>#REF!</v>
      </c>
    </row>
    <row r="96" spans="1:14" ht="13.8" x14ac:dyDescent="0.25">
      <c r="A96" s="21"/>
      <c r="B96" s="14"/>
      <c r="C96" s="14"/>
      <c r="D96" s="14" t="s">
        <v>91</v>
      </c>
      <c r="E96" s="20">
        <v>5900</v>
      </c>
      <c r="F96" s="178">
        <v>65000</v>
      </c>
      <c r="G96" s="156">
        <v>100000</v>
      </c>
      <c r="H96" s="179">
        <v>67712.490000000005</v>
      </c>
      <c r="I96" s="180">
        <v>115000</v>
      </c>
      <c r="J96" s="181">
        <v>0</v>
      </c>
      <c r="K96" s="182">
        <f t="shared" si="8"/>
        <v>115000</v>
      </c>
      <c r="L96" s="90">
        <f t="shared" si="7"/>
        <v>-15000</v>
      </c>
      <c r="M96" s="65" t="e">
        <f>+#REF!-K96</f>
        <v>#REF!</v>
      </c>
      <c r="N96" s="56" t="e">
        <f>1-(+(#REF!-M96)/#REF!)</f>
        <v>#REF!</v>
      </c>
    </row>
    <row r="97" spans="1:14" ht="13.8" x14ac:dyDescent="0.25">
      <c r="A97" s="21"/>
      <c r="B97" s="14"/>
      <c r="C97" s="14"/>
      <c r="D97" s="113" t="s">
        <v>92</v>
      </c>
      <c r="E97" s="114" t="s">
        <v>14</v>
      </c>
      <c r="F97" s="209">
        <f>SUM(F89:F96)</f>
        <v>720000</v>
      </c>
      <c r="G97" s="209">
        <f>SUM(G89:G96)</f>
        <v>891639</v>
      </c>
      <c r="H97" s="210">
        <f>SUM(H89:H96)</f>
        <v>444309.41</v>
      </c>
      <c r="I97" s="183">
        <f>SUM(I89:I96)</f>
        <v>689433</v>
      </c>
      <c r="J97" s="184">
        <f>SUM(J89:J96)</f>
        <v>222206</v>
      </c>
      <c r="K97" s="185">
        <f>SUM(I97:J97)</f>
        <v>911639</v>
      </c>
      <c r="L97" s="91">
        <f>SUM(L89:L96)</f>
        <v>-20000</v>
      </c>
      <c r="M97" s="68" t="e">
        <f>+#REF!-K97</f>
        <v>#REF!</v>
      </c>
      <c r="N97" s="62" t="e">
        <f>1-(+(#REF!-M97)/#REF!)</f>
        <v>#REF!</v>
      </c>
    </row>
    <row r="98" spans="1:14" ht="13.8" x14ac:dyDescent="0.25">
      <c r="A98" s="21"/>
      <c r="B98" s="14"/>
      <c r="C98" s="14" t="s">
        <v>14</v>
      </c>
      <c r="D98" s="14" t="s">
        <v>93</v>
      </c>
      <c r="E98" s="15" t="s">
        <v>14</v>
      </c>
      <c r="F98" s="227"/>
      <c r="G98" s="227"/>
      <c r="H98" s="228"/>
      <c r="I98" s="110"/>
      <c r="J98" s="173"/>
      <c r="K98" s="67"/>
      <c r="L98" s="90"/>
      <c r="M98" s="65"/>
      <c r="N98" s="57"/>
    </row>
    <row r="99" spans="1:14" ht="13.8" x14ac:dyDescent="0.25">
      <c r="A99" s="21"/>
      <c r="B99" s="16" t="s">
        <v>94</v>
      </c>
      <c r="C99" s="14" t="s">
        <v>95</v>
      </c>
      <c r="D99" s="14"/>
      <c r="E99" s="15" t="s">
        <v>14</v>
      </c>
      <c r="F99" s="227"/>
      <c r="G99" s="227"/>
      <c r="H99" s="228"/>
      <c r="I99" s="110"/>
      <c r="J99" s="173"/>
      <c r="K99" s="67"/>
      <c r="L99" s="90"/>
      <c r="M99" s="65"/>
      <c r="N99" s="57"/>
    </row>
    <row r="100" spans="1:14" ht="13.8" x14ac:dyDescent="0.25">
      <c r="A100" s="21"/>
      <c r="B100" s="16"/>
      <c r="C100" s="14"/>
      <c r="D100" s="29" t="s">
        <v>96</v>
      </c>
      <c r="E100" s="15"/>
      <c r="F100" s="227"/>
      <c r="G100" s="227"/>
      <c r="H100" s="228"/>
      <c r="I100" s="110"/>
      <c r="J100" s="173"/>
      <c r="K100" s="67"/>
      <c r="L100" s="90"/>
      <c r="M100" s="65"/>
      <c r="N100" s="56"/>
    </row>
    <row r="101" spans="1:14" ht="13.8" x14ac:dyDescent="0.25">
      <c r="A101" s="21"/>
      <c r="B101" s="16"/>
      <c r="C101" s="14"/>
      <c r="D101" s="29" t="s">
        <v>97</v>
      </c>
      <c r="E101" s="15"/>
      <c r="F101" s="227"/>
      <c r="G101" s="227"/>
      <c r="H101" s="228"/>
      <c r="I101" s="110"/>
      <c r="J101" s="173"/>
      <c r="K101" s="67"/>
      <c r="L101" s="90"/>
      <c r="M101" s="65"/>
      <c r="N101" s="56"/>
    </row>
    <row r="102" spans="1:14" ht="13.8" x14ac:dyDescent="0.25">
      <c r="A102" s="21"/>
      <c r="B102" s="16"/>
      <c r="C102" s="14"/>
      <c r="D102" s="23" t="s">
        <v>98</v>
      </c>
      <c r="E102" s="22" t="s">
        <v>99</v>
      </c>
      <c r="F102" s="156">
        <v>0</v>
      </c>
      <c r="G102" s="156">
        <v>0</v>
      </c>
      <c r="H102" s="157">
        <v>0</v>
      </c>
      <c r="I102" s="197">
        <v>0</v>
      </c>
      <c r="J102" s="208">
        <v>0</v>
      </c>
      <c r="K102" s="160">
        <f>SUM(I102+J102)</f>
        <v>0</v>
      </c>
      <c r="L102" s="116">
        <f t="shared" ref="L102:L108" si="9">G102-K102</f>
        <v>0</v>
      </c>
      <c r="M102" s="65"/>
      <c r="N102" s="56"/>
    </row>
    <row r="103" spans="1:14" ht="13.8" x14ac:dyDescent="0.25">
      <c r="A103" s="21"/>
      <c r="B103" s="16"/>
      <c r="C103" s="14"/>
      <c r="D103" s="14" t="s">
        <v>100</v>
      </c>
      <c r="E103" s="22">
        <v>6200</v>
      </c>
      <c r="F103" s="156">
        <v>0</v>
      </c>
      <c r="G103" s="156">
        <v>0</v>
      </c>
      <c r="H103" s="233">
        <v>0</v>
      </c>
      <c r="I103" s="158">
        <v>0</v>
      </c>
      <c r="J103" s="156">
        <v>0</v>
      </c>
      <c r="K103" s="160">
        <f t="shared" ref="K103:K108" si="10">SUM(I103+J103)</f>
        <v>0</v>
      </c>
      <c r="L103" s="116">
        <f t="shared" si="9"/>
        <v>0</v>
      </c>
      <c r="M103" s="65"/>
      <c r="N103" s="56"/>
    </row>
    <row r="104" spans="1:14" ht="13.8" x14ac:dyDescent="0.25">
      <c r="A104" s="21"/>
      <c r="B104" s="16"/>
      <c r="C104" s="14"/>
      <c r="D104" s="14" t="s">
        <v>101</v>
      </c>
      <c r="E104" s="420">
        <v>6300</v>
      </c>
      <c r="F104" s="422">
        <v>0</v>
      </c>
      <c r="G104" s="424">
        <v>0</v>
      </c>
      <c r="H104" s="426">
        <v>0</v>
      </c>
      <c r="I104" s="428">
        <v>0</v>
      </c>
      <c r="J104" s="424">
        <v>0</v>
      </c>
      <c r="K104" s="416">
        <f>SUM(I104+J104)</f>
        <v>0</v>
      </c>
      <c r="L104" s="418">
        <f>G104-K104</f>
        <v>0</v>
      </c>
      <c r="M104" s="65"/>
      <c r="N104" s="56"/>
    </row>
    <row r="105" spans="1:14" ht="13.8" x14ac:dyDescent="0.25">
      <c r="A105" s="21"/>
      <c r="B105" s="16"/>
      <c r="C105" s="14"/>
      <c r="D105" s="23" t="s">
        <v>102</v>
      </c>
      <c r="E105" s="421"/>
      <c r="F105" s="423"/>
      <c r="G105" s="425"/>
      <c r="H105" s="427"/>
      <c r="I105" s="429"/>
      <c r="J105" s="425"/>
      <c r="K105" s="417"/>
      <c r="L105" s="419"/>
      <c r="M105" s="65"/>
      <c r="N105" s="56"/>
    </row>
    <row r="106" spans="1:14" ht="13.8" x14ac:dyDescent="0.25">
      <c r="A106" s="21"/>
      <c r="B106" s="16"/>
      <c r="C106" s="14"/>
      <c r="D106" s="23" t="s">
        <v>103</v>
      </c>
      <c r="E106" s="22">
        <v>6400</v>
      </c>
      <c r="F106" s="156">
        <v>0</v>
      </c>
      <c r="G106" s="156">
        <v>0</v>
      </c>
      <c r="H106" s="156">
        <v>0</v>
      </c>
      <c r="I106" s="158">
        <v>0</v>
      </c>
      <c r="J106" s="156">
        <v>0</v>
      </c>
      <c r="K106" s="160">
        <f t="shared" si="10"/>
        <v>0</v>
      </c>
      <c r="L106" s="116">
        <f t="shared" si="9"/>
        <v>0</v>
      </c>
      <c r="M106" s="65"/>
      <c r="N106" s="56"/>
    </row>
    <row r="107" spans="1:14" ht="13.8" x14ac:dyDescent="0.25">
      <c r="A107" s="21"/>
      <c r="B107" s="16"/>
      <c r="C107" s="14"/>
      <c r="D107" s="23" t="s">
        <v>104</v>
      </c>
      <c r="E107" s="20">
        <v>6500</v>
      </c>
      <c r="F107" s="181">
        <v>0</v>
      </c>
      <c r="G107" s="156">
        <v>0</v>
      </c>
      <c r="H107" s="156">
        <v>0</v>
      </c>
      <c r="I107" s="158">
        <v>0</v>
      </c>
      <c r="J107" s="156">
        <v>0</v>
      </c>
      <c r="K107" s="160">
        <f t="shared" si="10"/>
        <v>0</v>
      </c>
      <c r="L107" s="116">
        <f t="shared" si="9"/>
        <v>0</v>
      </c>
      <c r="M107" s="65"/>
      <c r="N107" s="56"/>
    </row>
    <row r="108" spans="1:14" ht="13.8" x14ac:dyDescent="0.25">
      <c r="A108" s="21"/>
      <c r="B108" s="16"/>
      <c r="C108" s="14"/>
      <c r="D108" s="23" t="s">
        <v>197</v>
      </c>
      <c r="E108" s="20">
        <v>6900</v>
      </c>
      <c r="F108" s="178">
        <v>0</v>
      </c>
      <c r="G108" s="156">
        <v>45000</v>
      </c>
      <c r="H108" s="156">
        <v>0</v>
      </c>
      <c r="I108" s="180">
        <v>45000</v>
      </c>
      <c r="J108" s="181">
        <v>0</v>
      </c>
      <c r="K108" s="160">
        <f t="shared" si="10"/>
        <v>45000</v>
      </c>
      <c r="L108" s="90">
        <f t="shared" si="9"/>
        <v>0</v>
      </c>
      <c r="M108" s="65"/>
      <c r="N108" s="57"/>
    </row>
    <row r="109" spans="1:14" ht="13.8" x14ac:dyDescent="0.25">
      <c r="A109" s="21"/>
      <c r="B109" s="14"/>
      <c r="C109" s="14" t="s">
        <v>14</v>
      </c>
      <c r="D109" s="113" t="s">
        <v>105</v>
      </c>
      <c r="E109" s="114" t="s">
        <v>14</v>
      </c>
      <c r="F109" s="209">
        <f>SUM(F102:F108)</f>
        <v>0</v>
      </c>
      <c r="G109" s="209">
        <f>SUM(G102:G108)</f>
        <v>45000</v>
      </c>
      <c r="H109" s="209">
        <f>SUM(H102:H108)</f>
        <v>0</v>
      </c>
      <c r="I109" s="183">
        <f>SUM(I102,I103,I104,I106,I107,I108)</f>
        <v>45000</v>
      </c>
      <c r="J109" s="184">
        <f>SUM(J102,J103,J104,J106,J107,J108)</f>
        <v>0</v>
      </c>
      <c r="K109" s="185">
        <f>SUM(I109:J109)</f>
        <v>45000</v>
      </c>
      <c r="L109" s="91">
        <f>SUM(L102:L108)</f>
        <v>0</v>
      </c>
      <c r="M109" s="68" t="e">
        <f>+#REF!-K109</f>
        <v>#REF!</v>
      </c>
      <c r="N109" s="62">
        <v>0</v>
      </c>
    </row>
    <row r="110" spans="1:14" ht="13.8" x14ac:dyDescent="0.25">
      <c r="A110" s="21"/>
      <c r="B110" s="14"/>
      <c r="C110" s="14"/>
      <c r="D110" s="14"/>
      <c r="E110" s="15" t="s">
        <v>14</v>
      </c>
      <c r="F110" s="167"/>
      <c r="G110" s="167"/>
      <c r="H110" s="168"/>
      <c r="I110" s="110"/>
      <c r="J110" s="173"/>
      <c r="K110" s="67"/>
      <c r="L110" s="90"/>
      <c r="M110" s="65"/>
      <c r="N110" s="56"/>
    </row>
    <row r="111" spans="1:14" ht="13.8" x14ac:dyDescent="0.25">
      <c r="A111" s="21"/>
      <c r="B111" s="16" t="s">
        <v>106</v>
      </c>
      <c r="C111" s="14" t="s">
        <v>107</v>
      </c>
      <c r="D111" s="14"/>
      <c r="E111" s="15" t="s">
        <v>14</v>
      </c>
      <c r="F111" s="167"/>
      <c r="G111" s="167"/>
      <c r="H111" s="168"/>
      <c r="I111" s="110"/>
      <c r="J111" s="173"/>
      <c r="K111" s="67"/>
      <c r="L111" s="90"/>
      <c r="M111" s="65"/>
      <c r="N111" s="56"/>
    </row>
    <row r="112" spans="1:14" ht="13.8" x14ac:dyDescent="0.25">
      <c r="A112" s="21"/>
      <c r="B112" s="13" t="s">
        <v>14</v>
      </c>
      <c r="C112" s="14"/>
      <c r="D112" s="14" t="s">
        <v>108</v>
      </c>
      <c r="E112" s="19" t="s">
        <v>109</v>
      </c>
      <c r="F112" s="174">
        <v>0</v>
      </c>
      <c r="G112" s="174">
        <v>0</v>
      </c>
      <c r="H112" s="175">
        <v>0</v>
      </c>
      <c r="I112" s="197">
        <v>0</v>
      </c>
      <c r="J112" s="208">
        <v>0</v>
      </c>
      <c r="K112" s="161">
        <f>SUM(I112:J112)</f>
        <v>0</v>
      </c>
      <c r="L112" s="116">
        <f t="shared" ref="L112:L119" si="11">G112-K112</f>
        <v>0</v>
      </c>
      <c r="M112" s="65"/>
      <c r="N112" s="56"/>
    </row>
    <row r="113" spans="1:14" ht="13.8" x14ac:dyDescent="0.25">
      <c r="A113" s="21"/>
      <c r="B113" s="16"/>
      <c r="C113" s="14"/>
      <c r="D113" s="23" t="s">
        <v>110</v>
      </c>
      <c r="E113" s="18" t="s">
        <v>111</v>
      </c>
      <c r="F113" s="174">
        <v>0</v>
      </c>
      <c r="G113" s="174">
        <v>0</v>
      </c>
      <c r="H113" s="175">
        <v>0</v>
      </c>
      <c r="I113" s="158">
        <v>0</v>
      </c>
      <c r="J113" s="156">
        <v>0</v>
      </c>
      <c r="K113" s="161">
        <f>SUM(I113:J113)</f>
        <v>0</v>
      </c>
      <c r="L113" s="116">
        <f t="shared" si="11"/>
        <v>0</v>
      </c>
      <c r="M113" s="65"/>
      <c r="N113" s="56"/>
    </row>
    <row r="114" spans="1:14" ht="13.8" x14ac:dyDescent="0.25">
      <c r="A114" s="21"/>
      <c r="B114" s="16"/>
      <c r="C114" s="14"/>
      <c r="D114" s="14" t="s">
        <v>112</v>
      </c>
      <c r="E114" s="19" t="s">
        <v>113</v>
      </c>
      <c r="F114" s="234">
        <v>0</v>
      </c>
      <c r="G114" s="234">
        <v>0</v>
      </c>
      <c r="H114" s="235">
        <v>0</v>
      </c>
      <c r="I114" s="236">
        <v>0</v>
      </c>
      <c r="J114" s="229">
        <v>0</v>
      </c>
      <c r="K114" s="161">
        <f>SUM(I114:J114)</f>
        <v>0</v>
      </c>
      <c r="L114" s="116">
        <f t="shared" si="11"/>
        <v>0</v>
      </c>
      <c r="M114" s="65" t="e">
        <f>+#REF!-K114</f>
        <v>#REF!</v>
      </c>
      <c r="N114" s="56" t="e">
        <f>1-(+(#REF!-M114)/#REF!)</f>
        <v>#REF!</v>
      </c>
    </row>
    <row r="115" spans="1:14" ht="13.8" x14ac:dyDescent="0.25">
      <c r="A115" s="21"/>
      <c r="B115" s="16"/>
      <c r="C115" s="14"/>
      <c r="D115" s="14" t="s">
        <v>114</v>
      </c>
      <c r="E115" s="18" t="s">
        <v>115</v>
      </c>
      <c r="F115" s="174">
        <v>0</v>
      </c>
      <c r="G115" s="174">
        <v>0</v>
      </c>
      <c r="H115" s="175">
        <v>0</v>
      </c>
      <c r="I115" s="158">
        <v>0</v>
      </c>
      <c r="J115" s="156">
        <v>0</v>
      </c>
      <c r="K115" s="161">
        <f>SUM(I115:J115)</f>
        <v>0</v>
      </c>
      <c r="L115" s="116">
        <f t="shared" si="11"/>
        <v>0</v>
      </c>
      <c r="M115" s="65"/>
      <c r="N115" s="56"/>
    </row>
    <row r="116" spans="1:14" ht="13.8" x14ac:dyDescent="0.25">
      <c r="A116" s="21"/>
      <c r="B116" s="16"/>
      <c r="C116" s="14"/>
      <c r="D116" s="14" t="s">
        <v>116</v>
      </c>
      <c r="E116" s="18" t="s">
        <v>117</v>
      </c>
      <c r="F116" s="174">
        <v>0</v>
      </c>
      <c r="G116" s="174">
        <v>0</v>
      </c>
      <c r="H116" s="175">
        <v>0</v>
      </c>
      <c r="I116" s="158">
        <v>0</v>
      </c>
      <c r="J116" s="156">
        <v>0</v>
      </c>
      <c r="K116" s="161">
        <f>SUM(I116:J116)</f>
        <v>0</v>
      </c>
      <c r="L116" s="116">
        <f t="shared" si="11"/>
        <v>0</v>
      </c>
      <c r="M116" s="65" t="e">
        <f>+#REF!-K116</f>
        <v>#REF!</v>
      </c>
      <c r="N116" s="56" t="e">
        <f>1-(+(#REF!-M116)/#REF!)</f>
        <v>#REF!</v>
      </c>
    </row>
    <row r="117" spans="1:14" ht="13.8" x14ac:dyDescent="0.25">
      <c r="A117" s="21"/>
      <c r="B117" s="16"/>
      <c r="C117" s="14"/>
      <c r="D117" s="1" t="s">
        <v>118</v>
      </c>
      <c r="E117" s="20" t="s">
        <v>14</v>
      </c>
      <c r="F117" s="237"/>
      <c r="G117" s="237"/>
      <c r="H117" s="238"/>
      <c r="I117" s="239"/>
      <c r="J117" s="240"/>
      <c r="K117" s="241"/>
      <c r="L117" s="116"/>
      <c r="M117" s="65"/>
      <c r="N117" s="56"/>
    </row>
    <row r="118" spans="1:14" ht="13.8" x14ac:dyDescent="0.25">
      <c r="A118" s="21"/>
      <c r="B118" s="16"/>
      <c r="C118" s="14"/>
      <c r="D118" s="23" t="s">
        <v>119</v>
      </c>
      <c r="E118" s="17">
        <v>7438</v>
      </c>
      <c r="F118" s="229">
        <v>0</v>
      </c>
      <c r="G118" s="229">
        <v>0</v>
      </c>
      <c r="H118" s="230">
        <v>0</v>
      </c>
      <c r="I118" s="231">
        <v>0</v>
      </c>
      <c r="J118" s="176">
        <v>0</v>
      </c>
      <c r="K118" s="161">
        <f>SUM(I118:J118)</f>
        <v>0</v>
      </c>
      <c r="L118" s="116">
        <f t="shared" si="11"/>
        <v>0</v>
      </c>
      <c r="M118" s="65" t="e">
        <f>+#REF!-K118</f>
        <v>#REF!</v>
      </c>
      <c r="N118" s="56" t="e">
        <f>1-(+(#REF!-M118)/#REF!)</f>
        <v>#REF!</v>
      </c>
    </row>
    <row r="119" spans="1:14" ht="13.8" x14ac:dyDescent="0.25">
      <c r="A119" s="21"/>
      <c r="B119" s="16"/>
      <c r="C119" s="14"/>
      <c r="D119" s="23" t="s">
        <v>120</v>
      </c>
      <c r="E119" s="20">
        <v>7439</v>
      </c>
      <c r="F119" s="178">
        <v>0</v>
      </c>
      <c r="G119" s="178">
        <v>0</v>
      </c>
      <c r="H119" s="179">
        <v>0</v>
      </c>
      <c r="I119" s="180">
        <v>0</v>
      </c>
      <c r="J119" s="181">
        <v>0</v>
      </c>
      <c r="K119" s="182">
        <f>SUM(I119:J119)</f>
        <v>0</v>
      </c>
      <c r="L119" s="90">
        <f t="shared" si="11"/>
        <v>0</v>
      </c>
      <c r="M119" s="65"/>
      <c r="N119" s="56"/>
    </row>
    <row r="120" spans="1:14" ht="13.8" x14ac:dyDescent="0.25">
      <c r="A120" s="21"/>
      <c r="B120" s="16"/>
      <c r="C120" s="14"/>
      <c r="D120" s="113" t="s">
        <v>121</v>
      </c>
      <c r="E120" s="114" t="s">
        <v>14</v>
      </c>
      <c r="F120" s="209">
        <f>SUM(F112:F119)</f>
        <v>0</v>
      </c>
      <c r="G120" s="209">
        <f>SUM(G112:G119)</f>
        <v>0</v>
      </c>
      <c r="H120" s="209">
        <f>SUM(H112:H119)</f>
        <v>0</v>
      </c>
      <c r="I120" s="183">
        <f>SUM(I112,I113,I114,I115,I116,I118,I119)</f>
        <v>0</v>
      </c>
      <c r="J120" s="184">
        <f>SUM(J112,J113,J114,J115,J116,J118,J119)</f>
        <v>0</v>
      </c>
      <c r="K120" s="185">
        <f>SUM(I120:J120)</f>
        <v>0</v>
      </c>
      <c r="L120" s="91">
        <f>SUM(L112:L119)</f>
        <v>0</v>
      </c>
      <c r="M120" s="68" t="e">
        <f>+#REF!-K120</f>
        <v>#REF!</v>
      </c>
      <c r="N120" s="62" t="e">
        <f>1-(+(#REF!-M120)/#REF!)</f>
        <v>#REF!</v>
      </c>
    </row>
    <row r="121" spans="1:14" ht="13.8" x14ac:dyDescent="0.25">
      <c r="A121" s="21"/>
      <c r="B121" s="16"/>
      <c r="C121" s="14"/>
      <c r="D121" s="14"/>
      <c r="E121" s="100" t="s">
        <v>14</v>
      </c>
      <c r="F121" s="242"/>
      <c r="G121" s="242"/>
      <c r="H121" s="243"/>
      <c r="I121" s="244"/>
      <c r="J121" s="245"/>
      <c r="K121" s="67"/>
      <c r="L121" s="118"/>
      <c r="M121" s="66"/>
      <c r="N121" s="58"/>
    </row>
    <row r="122" spans="1:14" ht="13.8" x14ac:dyDescent="0.25">
      <c r="A122" s="21"/>
      <c r="B122" s="13" t="s">
        <v>122</v>
      </c>
      <c r="C122" s="13" t="s">
        <v>123</v>
      </c>
      <c r="D122" s="13"/>
      <c r="E122" s="78" t="s">
        <v>14</v>
      </c>
      <c r="F122" s="246">
        <f>SUM(F56,F64,F78,F86,F97,F109,F120)</f>
        <v>5383860</v>
      </c>
      <c r="G122" s="246">
        <f>SUM(G56,G64,G78,G86,G97,G109,G120)</f>
        <v>6467113</v>
      </c>
      <c r="H122" s="247">
        <f>SUM(H56,H64,H78,H86,H97,H109,H120)</f>
        <v>3755232.2600000002</v>
      </c>
      <c r="I122" s="204">
        <f>SUM(I56,I64,I78,I86,I97,I109,I120)</f>
        <v>5429458</v>
      </c>
      <c r="J122" s="205">
        <f>SUM(J56,J64,J78,J86,J97,J109,J120)</f>
        <v>1359734</v>
      </c>
      <c r="K122" s="206">
        <f>SUM(I122:J122)</f>
        <v>6789192</v>
      </c>
      <c r="L122" s="97">
        <f>SUM(L56,L64,L78,L86,L97,L109,L120)</f>
        <v>-322079</v>
      </c>
      <c r="M122" s="68" t="e">
        <f>+#REF!-K122</f>
        <v>#REF!</v>
      </c>
      <c r="N122" s="62" t="e">
        <f>1-(+(#REF!-M122)/#REF!)</f>
        <v>#REF!</v>
      </c>
    </row>
    <row r="123" spans="1:14" ht="13.8" x14ac:dyDescent="0.25">
      <c r="A123" s="21"/>
      <c r="B123" s="16"/>
      <c r="C123" s="14"/>
      <c r="D123" s="14"/>
      <c r="E123" s="15" t="s">
        <v>14</v>
      </c>
      <c r="F123" s="248"/>
      <c r="H123" s="249"/>
      <c r="I123" s="250"/>
      <c r="J123" s="251"/>
      <c r="K123" s="171"/>
      <c r="L123" s="118"/>
      <c r="M123" s="66"/>
      <c r="N123" s="58"/>
    </row>
    <row r="124" spans="1:14" ht="13.8" x14ac:dyDescent="0.25">
      <c r="A124" s="12" t="s">
        <v>124</v>
      </c>
      <c r="B124" s="13" t="s">
        <v>125</v>
      </c>
      <c r="C124" s="14"/>
      <c r="D124" s="14"/>
      <c r="E124" s="15" t="s">
        <v>14</v>
      </c>
      <c r="F124" s="252"/>
      <c r="G124" s="386"/>
      <c r="H124" s="253"/>
      <c r="I124" s="254"/>
      <c r="J124" s="245"/>
      <c r="K124" s="67"/>
      <c r="L124" s="118"/>
      <c r="M124" s="66"/>
      <c r="N124" s="58"/>
    </row>
    <row r="125" spans="1:14" ht="14.4" thickBot="1" x14ac:dyDescent="0.3">
      <c r="A125" s="72"/>
      <c r="B125" s="138" t="s">
        <v>126</v>
      </c>
      <c r="C125" s="129"/>
      <c r="D125" s="134"/>
      <c r="E125" s="139" t="s">
        <v>14</v>
      </c>
      <c r="F125" s="255">
        <f>F47-F122</f>
        <v>1978621</v>
      </c>
      <c r="G125" s="255">
        <f>G47-G122</f>
        <v>1717718</v>
      </c>
      <c r="H125" s="256">
        <f>H47-H122</f>
        <v>674381.77</v>
      </c>
      <c r="I125" s="257">
        <f>SUM(I48-I122)</f>
        <v>2276340</v>
      </c>
      <c r="J125" s="258">
        <f>SUM(J48-J122)</f>
        <v>0</v>
      </c>
      <c r="K125" s="259">
        <f>SUM(I125:J125)</f>
        <v>2276340</v>
      </c>
      <c r="L125" s="155">
        <f>K125-G125</f>
        <v>558622</v>
      </c>
      <c r="M125" s="80"/>
      <c r="N125" s="73"/>
    </row>
    <row r="126" spans="1:14" ht="55.8" thickBot="1" x14ac:dyDescent="0.3">
      <c r="A126" s="11"/>
      <c r="B126" s="119"/>
      <c r="C126" s="119"/>
      <c r="D126" s="132" t="s">
        <v>10</v>
      </c>
      <c r="E126" s="105" t="s">
        <v>11</v>
      </c>
      <c r="F126" s="221" t="s">
        <v>190</v>
      </c>
      <c r="G126" s="221" t="s">
        <v>182</v>
      </c>
      <c r="H126" s="221" t="s">
        <v>183</v>
      </c>
      <c r="I126" s="221" t="str">
        <f>I17</f>
        <v>Second Interim Budget Unrestricted</v>
      </c>
      <c r="J126" s="221" t="str">
        <f t="shared" ref="J126:K126" si="12">J17</f>
        <v>Second Interim Budget Restricted</v>
      </c>
      <c r="K126" s="221" t="str">
        <f t="shared" si="12"/>
        <v>Second Interim Budget Total (D)</v>
      </c>
      <c r="L126" s="107" t="s">
        <v>184</v>
      </c>
      <c r="N126"/>
    </row>
    <row r="127" spans="1:14" ht="13.8" x14ac:dyDescent="0.25">
      <c r="A127" s="12" t="s">
        <v>152</v>
      </c>
      <c r="B127" s="13" t="s">
        <v>153</v>
      </c>
      <c r="C127" s="14"/>
      <c r="D127" s="14"/>
      <c r="E127" s="75" t="s">
        <v>14</v>
      </c>
      <c r="F127" s="173"/>
      <c r="G127" s="173"/>
      <c r="H127" s="260"/>
      <c r="I127" s="110"/>
      <c r="J127" s="173"/>
      <c r="K127" s="85"/>
      <c r="L127" s="84"/>
      <c r="N127"/>
    </row>
    <row r="128" spans="1:14" ht="13.8" x14ac:dyDescent="0.25">
      <c r="A128" s="12"/>
      <c r="B128" s="13" t="s">
        <v>15</v>
      </c>
      <c r="C128" s="14" t="s">
        <v>154</v>
      </c>
      <c r="D128" s="14"/>
      <c r="E128" s="17" t="s">
        <v>155</v>
      </c>
      <c r="F128" s="261">
        <v>0</v>
      </c>
      <c r="G128" s="261">
        <v>0</v>
      </c>
      <c r="H128" s="262">
        <v>0</v>
      </c>
      <c r="I128" s="231">
        <v>0</v>
      </c>
      <c r="J128" s="176">
        <v>0</v>
      </c>
      <c r="K128" s="263">
        <f>SUM(I128:J128)</f>
        <v>0</v>
      </c>
      <c r="L128" s="116">
        <f>G128-K128</f>
        <v>0</v>
      </c>
      <c r="N128"/>
    </row>
    <row r="129" spans="1:14" ht="13.8" x14ac:dyDescent="0.25">
      <c r="A129" s="12"/>
      <c r="B129" s="13" t="s">
        <v>18</v>
      </c>
      <c r="C129" s="1" t="s">
        <v>156</v>
      </c>
      <c r="D129" s="1"/>
      <c r="E129" s="22" t="s">
        <v>157</v>
      </c>
      <c r="F129" s="264">
        <v>0</v>
      </c>
      <c r="G129" s="264">
        <v>0</v>
      </c>
      <c r="H129" s="265">
        <v>0</v>
      </c>
      <c r="I129" s="158">
        <v>0</v>
      </c>
      <c r="J129" s="156">
        <v>0</v>
      </c>
      <c r="K129" s="263">
        <f>SUM(I129:J129)</f>
        <v>0</v>
      </c>
      <c r="L129" s="116">
        <f>G129-K129</f>
        <v>0</v>
      </c>
      <c r="N129"/>
    </row>
    <row r="130" spans="1:14" ht="13.8" x14ac:dyDescent="0.25">
      <c r="A130" s="12"/>
      <c r="B130" s="13" t="s">
        <v>26</v>
      </c>
      <c r="C130" s="1" t="s">
        <v>158</v>
      </c>
      <c r="D130" s="1"/>
      <c r="E130" s="20"/>
      <c r="F130" s="266"/>
      <c r="G130" s="266"/>
      <c r="H130" s="267"/>
      <c r="I130" s="268"/>
      <c r="J130" s="266"/>
      <c r="K130" s="269" t="str">
        <f>IF(K131=0,"","(must be zero)")</f>
        <v/>
      </c>
      <c r="L130" s="116"/>
      <c r="N130"/>
    </row>
    <row r="131" spans="1:14" ht="13.8" x14ac:dyDescent="0.25">
      <c r="A131" s="12"/>
      <c r="B131" s="13"/>
      <c r="C131" s="1" t="s">
        <v>159</v>
      </c>
      <c r="D131" s="1"/>
      <c r="E131" s="15" t="s">
        <v>160</v>
      </c>
      <c r="F131" s="167">
        <v>0</v>
      </c>
      <c r="G131" s="167">
        <v>0</v>
      </c>
      <c r="H131" s="168">
        <v>0</v>
      </c>
      <c r="I131" s="270">
        <v>0</v>
      </c>
      <c r="J131" s="271">
        <v>0</v>
      </c>
      <c r="K131" s="263">
        <f>SUM(I131:J131)</f>
        <v>0</v>
      </c>
      <c r="L131" s="124">
        <f>G131-K131</f>
        <v>0</v>
      </c>
      <c r="N131"/>
    </row>
    <row r="132" spans="1:14" ht="13.8" x14ac:dyDescent="0.25">
      <c r="A132" s="12"/>
      <c r="B132" s="13" t="s">
        <v>14</v>
      </c>
      <c r="C132" s="77"/>
      <c r="D132" s="102" t="s">
        <v>14</v>
      </c>
      <c r="E132" s="101" t="s">
        <v>14</v>
      </c>
      <c r="F132" s="398">
        <f>SUM(F128+F129+F131)</f>
        <v>0</v>
      </c>
      <c r="G132" s="398">
        <f>SUM(G128+G129+G131)</f>
        <v>0</v>
      </c>
      <c r="H132" s="398">
        <f>SUM(H128+H129+H131)</f>
        <v>0</v>
      </c>
      <c r="I132" s="272"/>
      <c r="J132" s="273"/>
      <c r="K132" s="274"/>
      <c r="L132" s="125"/>
      <c r="N132"/>
    </row>
    <row r="133" spans="1:14" ht="13.8" x14ac:dyDescent="0.25">
      <c r="A133" s="21"/>
      <c r="B133" s="13" t="s">
        <v>33</v>
      </c>
      <c r="C133" s="77" t="s">
        <v>161</v>
      </c>
      <c r="D133" s="120"/>
      <c r="E133" s="112" t="s">
        <v>14</v>
      </c>
      <c r="F133" s="399"/>
      <c r="G133" s="399"/>
      <c r="H133" s="399"/>
      <c r="I133" s="204">
        <f>SUM(+I128-I129+I131)</f>
        <v>0</v>
      </c>
      <c r="J133" s="205">
        <f>SUM(+J128-J129+J131)</f>
        <v>0</v>
      </c>
      <c r="K133" s="275">
        <f>SUM(I133:J133)</f>
        <v>0</v>
      </c>
      <c r="L133" s="126">
        <f>G133-K133</f>
        <v>0</v>
      </c>
      <c r="N133"/>
    </row>
    <row r="134" spans="1:14" ht="13.8" x14ac:dyDescent="0.25">
      <c r="A134" s="21"/>
      <c r="B134" s="14"/>
      <c r="C134" s="14"/>
      <c r="D134" s="14"/>
      <c r="E134" s="15" t="s">
        <v>14</v>
      </c>
      <c r="F134" s="400">
        <f>SUM(F125+F133)</f>
        <v>1978621</v>
      </c>
      <c r="G134" s="400">
        <f>SUM(G125+G133)</f>
        <v>1717718</v>
      </c>
      <c r="H134" s="400">
        <f>SUM(H125+H133)</f>
        <v>674381.77</v>
      </c>
      <c r="I134" s="276"/>
      <c r="J134" s="251"/>
      <c r="K134" s="171"/>
      <c r="L134" s="122"/>
      <c r="N134"/>
    </row>
    <row r="135" spans="1:14" ht="13.8" x14ac:dyDescent="0.25">
      <c r="A135" s="12" t="s">
        <v>162</v>
      </c>
      <c r="B135" s="13" t="s">
        <v>163</v>
      </c>
      <c r="C135" s="14"/>
      <c r="D135" s="14"/>
      <c r="E135" s="15" t="s">
        <v>14</v>
      </c>
      <c r="F135" s="401"/>
      <c r="G135" s="401"/>
      <c r="H135" s="401"/>
      <c r="I135" s="277">
        <f>SUM(I125,I133)</f>
        <v>2276340</v>
      </c>
      <c r="J135" s="278">
        <f>SUM(J125,J133)</f>
        <v>0</v>
      </c>
      <c r="K135" s="279">
        <f>SUM(K125,K133)</f>
        <v>2276340</v>
      </c>
      <c r="L135" s="95">
        <f>SUM(L125,L133)</f>
        <v>558622</v>
      </c>
      <c r="N135"/>
    </row>
    <row r="136" spans="1:14" ht="13.8" x14ac:dyDescent="0.25">
      <c r="A136" s="21"/>
      <c r="B136" s="14" t="s">
        <v>14</v>
      </c>
      <c r="C136" s="14"/>
      <c r="D136" s="104"/>
      <c r="E136" s="100" t="s">
        <v>14</v>
      </c>
      <c r="F136" s="280"/>
      <c r="G136" s="280"/>
      <c r="H136" s="281"/>
      <c r="I136" s="207"/>
      <c r="J136" s="170"/>
      <c r="K136" s="171"/>
      <c r="L136" s="122"/>
      <c r="N136"/>
    </row>
    <row r="137" spans="1:14" ht="13.8" x14ac:dyDescent="0.25">
      <c r="A137" s="12" t="s">
        <v>164</v>
      </c>
      <c r="B137" s="13" t="s">
        <v>165</v>
      </c>
      <c r="C137" s="14"/>
      <c r="D137" s="14"/>
      <c r="E137" s="15" t="s">
        <v>14</v>
      </c>
      <c r="F137" s="227"/>
      <c r="G137" s="227"/>
      <c r="H137" s="228"/>
      <c r="I137" s="110"/>
      <c r="J137" s="173"/>
      <c r="K137" s="67"/>
      <c r="L137" s="121"/>
      <c r="N137"/>
    </row>
    <row r="138" spans="1:14" ht="13.8" x14ac:dyDescent="0.25">
      <c r="A138" s="12"/>
      <c r="B138" s="13" t="s">
        <v>15</v>
      </c>
      <c r="C138" s="14" t="s">
        <v>166</v>
      </c>
      <c r="D138" s="14"/>
      <c r="E138" s="15"/>
      <c r="F138" s="227"/>
      <c r="G138" s="227"/>
      <c r="H138" s="282"/>
      <c r="I138" s="110"/>
      <c r="J138" s="173"/>
      <c r="K138" s="67"/>
      <c r="L138" s="121"/>
      <c r="N138"/>
    </row>
    <row r="139" spans="1:14" ht="13.8" x14ac:dyDescent="0.25">
      <c r="A139" s="21"/>
      <c r="B139" s="13"/>
      <c r="C139" s="14" t="s">
        <v>167</v>
      </c>
      <c r="D139" s="14" t="s">
        <v>168</v>
      </c>
      <c r="E139" s="17">
        <v>9791</v>
      </c>
      <c r="F139" s="229">
        <v>8428804</v>
      </c>
      <c r="G139" s="229">
        <v>8711239</v>
      </c>
      <c r="H139" s="283"/>
      <c r="I139" s="231">
        <v>8707891</v>
      </c>
      <c r="J139" s="176"/>
      <c r="K139" s="161">
        <f>SUM(I139:J139)</f>
        <v>8707891</v>
      </c>
      <c r="L139" s="121">
        <f>K139-G139</f>
        <v>-3348</v>
      </c>
      <c r="N139"/>
    </row>
    <row r="140" spans="1:14" ht="13.8" x14ac:dyDescent="0.25">
      <c r="A140" s="21" t="s">
        <v>14</v>
      </c>
      <c r="B140" s="14"/>
      <c r="C140" s="14" t="s">
        <v>169</v>
      </c>
      <c r="D140" s="23" t="s">
        <v>170</v>
      </c>
      <c r="E140" s="76" t="s">
        <v>171</v>
      </c>
      <c r="F140" s="284">
        <v>0</v>
      </c>
      <c r="G140" s="284">
        <v>0</v>
      </c>
      <c r="H140" s="285"/>
      <c r="I140" s="286"/>
      <c r="J140" s="287"/>
      <c r="K140" s="182">
        <f>SUM(I140:J140)</f>
        <v>0</v>
      </c>
      <c r="L140" s="151">
        <f>K140-G140</f>
        <v>0</v>
      </c>
      <c r="N140"/>
    </row>
    <row r="141" spans="1:14" ht="13.8" x14ac:dyDescent="0.25">
      <c r="A141" s="25"/>
      <c r="B141" s="1"/>
      <c r="C141" s="1" t="s">
        <v>172</v>
      </c>
      <c r="D141" s="1" t="s">
        <v>173</v>
      </c>
      <c r="E141" s="20" t="s">
        <v>14</v>
      </c>
      <c r="F141" s="167">
        <f>SUM(F139+F140)</f>
        <v>8428804</v>
      </c>
      <c r="G141" s="167">
        <f>SUM(G139+G140)</f>
        <v>8711239</v>
      </c>
      <c r="H141" s="283"/>
      <c r="I141" s="288">
        <f>SUM(I139,I140)</f>
        <v>8707891</v>
      </c>
      <c r="J141" s="289">
        <f>SUM(J139,J140)</f>
        <v>0</v>
      </c>
      <c r="K141" s="290">
        <f>SUM(I141:J141)</f>
        <v>8707891</v>
      </c>
      <c r="L141" s="127"/>
      <c r="N141"/>
    </row>
    <row r="142" spans="1:14" ht="13.8" x14ac:dyDescent="0.25">
      <c r="A142" s="25"/>
      <c r="B142" s="26" t="s">
        <v>18</v>
      </c>
      <c r="C142" s="77" t="s">
        <v>195</v>
      </c>
      <c r="D142" s="77"/>
      <c r="E142" s="78" t="s">
        <v>14</v>
      </c>
      <c r="F142" s="291">
        <f>SUM(F134+F141)</f>
        <v>10407425</v>
      </c>
      <c r="G142" s="291">
        <f>SUM(G134+G141)</f>
        <v>10428957</v>
      </c>
      <c r="H142" s="292"/>
      <c r="I142" s="293">
        <f>SUM(I135,I141)</f>
        <v>10984231</v>
      </c>
      <c r="J142" s="291">
        <f>SUM(J135,J141)</f>
        <v>0</v>
      </c>
      <c r="K142" s="294">
        <f>SUM(I142:J142)</f>
        <v>10984231</v>
      </c>
      <c r="L142" s="91"/>
      <c r="N142"/>
    </row>
    <row r="143" spans="1:14" ht="13.8" x14ac:dyDescent="0.25">
      <c r="A143" s="25"/>
      <c r="B143" s="1"/>
      <c r="C143" s="1" t="s">
        <v>198</v>
      </c>
      <c r="D143" s="1"/>
      <c r="E143" s="15" t="s">
        <v>14</v>
      </c>
      <c r="F143" s="167"/>
      <c r="G143" s="167"/>
      <c r="H143" s="283"/>
      <c r="I143" s="295"/>
      <c r="J143" s="296"/>
      <c r="K143" s="67"/>
      <c r="L143" s="84"/>
      <c r="N143"/>
    </row>
    <row r="144" spans="1:14" ht="13.8" x14ac:dyDescent="0.25">
      <c r="A144" s="25"/>
      <c r="B144" s="1"/>
      <c r="C144" s="1"/>
      <c r="D144" s="1" t="s">
        <v>174</v>
      </c>
      <c r="E144" s="17">
        <v>9711</v>
      </c>
      <c r="F144" s="229">
        <v>0</v>
      </c>
      <c r="G144" s="229">
        <v>0</v>
      </c>
      <c r="H144" s="283"/>
      <c r="I144" s="297">
        <v>0</v>
      </c>
      <c r="J144" s="298">
        <v>0</v>
      </c>
      <c r="K144" s="161">
        <f t="shared" ref="K144:K150" si="13">SUM(I144:J144)</f>
        <v>0</v>
      </c>
      <c r="L144" s="84"/>
      <c r="N144"/>
    </row>
    <row r="145" spans="1:14" ht="13.8" x14ac:dyDescent="0.25">
      <c r="A145" s="25"/>
      <c r="B145" s="1"/>
      <c r="C145" s="1"/>
      <c r="D145" s="1" t="s">
        <v>175</v>
      </c>
      <c r="E145" s="22">
        <v>9712</v>
      </c>
      <c r="F145" s="156">
        <v>0</v>
      </c>
      <c r="G145" s="156">
        <v>0</v>
      </c>
      <c r="H145" s="283"/>
      <c r="I145" s="299">
        <v>0</v>
      </c>
      <c r="J145" s="300">
        <v>0</v>
      </c>
      <c r="K145" s="161">
        <f t="shared" si="13"/>
        <v>0</v>
      </c>
      <c r="L145" s="84"/>
      <c r="N145"/>
    </row>
    <row r="146" spans="1:14" ht="13.8" x14ac:dyDescent="0.25">
      <c r="A146" s="25"/>
      <c r="B146" s="1"/>
      <c r="C146" s="1"/>
      <c r="D146" s="1" t="s">
        <v>176</v>
      </c>
      <c r="E146" s="22">
        <v>9713</v>
      </c>
      <c r="F146" s="156">
        <v>0</v>
      </c>
      <c r="G146" s="156">
        <v>0</v>
      </c>
      <c r="H146" s="283"/>
      <c r="I146" s="299">
        <v>0</v>
      </c>
      <c r="J146" s="300">
        <v>0</v>
      </c>
      <c r="K146" s="161">
        <f t="shared" si="13"/>
        <v>0</v>
      </c>
      <c r="L146" s="84"/>
      <c r="N146"/>
    </row>
    <row r="147" spans="1:14" ht="13.8" x14ac:dyDescent="0.25">
      <c r="A147" s="25"/>
      <c r="B147" s="1"/>
      <c r="C147" s="1"/>
      <c r="D147" s="1" t="s">
        <v>201</v>
      </c>
      <c r="E147" s="22">
        <v>9719</v>
      </c>
      <c r="F147" s="156">
        <v>0</v>
      </c>
      <c r="G147" s="156">
        <v>0</v>
      </c>
      <c r="H147" s="283"/>
      <c r="I147" s="301">
        <v>0</v>
      </c>
      <c r="J147" s="302">
        <v>0</v>
      </c>
      <c r="K147" s="161">
        <f t="shared" si="13"/>
        <v>0</v>
      </c>
      <c r="L147" s="84"/>
      <c r="N147"/>
    </row>
    <row r="148" spans="1:14" ht="13.8" x14ac:dyDescent="0.25">
      <c r="A148" s="25"/>
      <c r="B148" s="1"/>
      <c r="C148" s="1"/>
      <c r="D148" s="1" t="s">
        <v>177</v>
      </c>
      <c r="E148" s="22">
        <v>9740</v>
      </c>
      <c r="F148" s="156">
        <v>0</v>
      </c>
      <c r="G148" s="156">
        <v>0</v>
      </c>
      <c r="H148" s="283"/>
      <c r="I148" s="303"/>
      <c r="J148" s="302">
        <v>0</v>
      </c>
      <c r="K148" s="161">
        <f>SUM(J148)</f>
        <v>0</v>
      </c>
      <c r="L148" s="84"/>
      <c r="N148"/>
    </row>
    <row r="149" spans="1:14" ht="13.8" x14ac:dyDescent="0.25">
      <c r="A149" s="25"/>
      <c r="B149" s="1"/>
      <c r="C149" s="1"/>
      <c r="D149" s="1" t="s">
        <v>178</v>
      </c>
      <c r="E149" s="22">
        <v>9770</v>
      </c>
      <c r="F149" s="156">
        <v>269193</v>
      </c>
      <c r="G149" s="156">
        <v>269193</v>
      </c>
      <c r="H149" s="283"/>
      <c r="I149" s="301">
        <v>339460</v>
      </c>
      <c r="J149" s="304"/>
      <c r="K149" s="161">
        <v>339460</v>
      </c>
      <c r="L149" s="84"/>
      <c r="N149"/>
    </row>
    <row r="150" spans="1:14" ht="13.8" x14ac:dyDescent="0.25">
      <c r="A150" s="25"/>
      <c r="B150" s="1"/>
      <c r="C150" s="1"/>
      <c r="D150" s="1" t="s">
        <v>179</v>
      </c>
      <c r="E150" s="18" t="s">
        <v>180</v>
      </c>
      <c r="F150" s="223">
        <v>0</v>
      </c>
      <c r="G150" s="223">
        <v>0</v>
      </c>
      <c r="H150" s="285"/>
      <c r="I150" s="305">
        <v>0</v>
      </c>
      <c r="J150" s="306">
        <v>0</v>
      </c>
      <c r="K150" s="182">
        <f t="shared" si="13"/>
        <v>0</v>
      </c>
      <c r="L150" s="123"/>
      <c r="N150"/>
    </row>
    <row r="151" spans="1:14" ht="13.8" x14ac:dyDescent="0.25">
      <c r="A151" s="25"/>
      <c r="B151" s="1"/>
      <c r="C151" s="1"/>
      <c r="D151" s="1" t="s">
        <v>204</v>
      </c>
      <c r="E151" s="153">
        <v>9796</v>
      </c>
      <c r="F151" s="307">
        <v>0</v>
      </c>
      <c r="G151" s="284">
        <v>0</v>
      </c>
      <c r="H151" s="285"/>
      <c r="I151" s="308">
        <v>0</v>
      </c>
      <c r="J151" s="309">
        <v>0</v>
      </c>
      <c r="K151" s="182">
        <v>0</v>
      </c>
      <c r="L151" s="123"/>
      <c r="N151"/>
    </row>
    <row r="152" spans="1:14" ht="14.4" thickBot="1" x14ac:dyDescent="0.3">
      <c r="A152" s="128"/>
      <c r="B152" s="129"/>
      <c r="C152" s="129"/>
      <c r="D152" s="149" t="s">
        <v>181</v>
      </c>
      <c r="E152" s="136">
        <v>9790</v>
      </c>
      <c r="F152" s="310">
        <f>F142-SUM(F144:F151)</f>
        <v>10138232</v>
      </c>
      <c r="G152" s="311">
        <f>G142-SUM(G144:G151)</f>
        <v>10159764</v>
      </c>
      <c r="H152" s="312"/>
      <c r="I152" s="214">
        <f>I142-SUM(I144:I151)</f>
        <v>10644771</v>
      </c>
      <c r="J152" s="215">
        <f>J142-SUM(J144:J151)</f>
        <v>0</v>
      </c>
      <c r="K152" s="216">
        <f>SUM(I152:J152)</f>
        <v>10644771</v>
      </c>
      <c r="L152" s="150">
        <f>L142</f>
        <v>0</v>
      </c>
      <c r="N152"/>
    </row>
    <row r="153" spans="1:14" ht="13.8" x14ac:dyDescent="0.25">
      <c r="A153" s="1"/>
      <c r="B153" s="1"/>
      <c r="C153" s="1"/>
      <c r="D153" s="1"/>
      <c r="E153" s="1"/>
      <c r="F153" s="1"/>
      <c r="G153" s="1"/>
      <c r="H153" s="1"/>
      <c r="I153" s="81"/>
      <c r="J153" s="81"/>
      <c r="K153" s="81"/>
      <c r="L153" s="81"/>
      <c r="N153"/>
    </row>
    <row r="154" spans="1:14" ht="13.8" x14ac:dyDescent="0.25">
      <c r="A154" s="1"/>
      <c r="B154" s="1"/>
      <c r="C154" s="1"/>
      <c r="D154" s="1"/>
      <c r="E154" s="1"/>
      <c r="F154" s="1"/>
      <c r="G154" s="1"/>
      <c r="H154" s="1"/>
      <c r="I154" s="81"/>
      <c r="J154" s="81"/>
      <c r="K154" s="81"/>
      <c r="L154" s="81"/>
      <c r="N154"/>
    </row>
    <row r="155" spans="1:14" x14ac:dyDescent="0.25">
      <c r="I155" s="82"/>
      <c r="J155" s="82"/>
      <c r="K155" s="82"/>
      <c r="L155" s="82"/>
      <c r="N155"/>
    </row>
    <row r="156" spans="1:14" x14ac:dyDescent="0.25">
      <c r="I156" s="82"/>
      <c r="J156" s="82"/>
      <c r="K156" s="82"/>
      <c r="L156" s="82"/>
      <c r="N156"/>
    </row>
    <row r="157" spans="1:14" x14ac:dyDescent="0.25">
      <c r="I157" s="82"/>
      <c r="J157" s="82"/>
      <c r="K157" s="82"/>
      <c r="L157" s="82"/>
      <c r="N157"/>
    </row>
    <row r="158" spans="1:14" x14ac:dyDescent="0.25">
      <c r="I158" s="82"/>
      <c r="J158" s="82"/>
      <c r="K158" s="82"/>
      <c r="L158" s="82"/>
      <c r="N158"/>
    </row>
    <row r="159" spans="1:14" x14ac:dyDescent="0.25">
      <c r="I159" s="82"/>
      <c r="J159" s="82"/>
      <c r="K159" s="82"/>
      <c r="L159" s="82"/>
      <c r="N159"/>
    </row>
  </sheetData>
  <sheetProtection selectLockedCells="1"/>
  <mergeCells count="33">
    <mergeCell ref="K104:K105"/>
    <mergeCell ref="L104:L105"/>
    <mergeCell ref="E104:E105"/>
    <mergeCell ref="F104:F105"/>
    <mergeCell ref="G104:G105"/>
    <mergeCell ref="H104:H105"/>
    <mergeCell ref="I104:I105"/>
    <mergeCell ref="J104:J105"/>
    <mergeCell ref="A6:D6"/>
    <mergeCell ref="A7:D7"/>
    <mergeCell ref="A1:K1"/>
    <mergeCell ref="A2:K2"/>
    <mergeCell ref="A3:K3"/>
    <mergeCell ref="A5:D5"/>
    <mergeCell ref="E5:K5"/>
    <mergeCell ref="E6:K6"/>
    <mergeCell ref="E7:K7"/>
    <mergeCell ref="A4:K4"/>
    <mergeCell ref="F47:F48"/>
    <mergeCell ref="G47:G48"/>
    <mergeCell ref="H47:H48"/>
    <mergeCell ref="C12:E12"/>
    <mergeCell ref="A8:D8"/>
    <mergeCell ref="A9:D9"/>
    <mergeCell ref="E8:K8"/>
    <mergeCell ref="E9:K9"/>
    <mergeCell ref="A10:K10"/>
    <mergeCell ref="F132:F133"/>
    <mergeCell ref="G132:G133"/>
    <mergeCell ref="H132:H133"/>
    <mergeCell ref="F134:F135"/>
    <mergeCell ref="G134:G135"/>
    <mergeCell ref="H134:H135"/>
  </mergeCells>
  <phoneticPr fontId="0" type="noConversion"/>
  <conditionalFormatting sqref="K130">
    <cfRule type="expression" dxfId="2" priority="2" stopIfTrue="1">
      <formula>$K$131&lt;&gt;0</formula>
    </cfRule>
  </conditionalFormatting>
  <conditionalFormatting sqref="K131">
    <cfRule type="cellIs" dxfId="1" priority="1" stopIfTrue="1" operator="notEqual">
      <formula>0</formula>
    </cfRule>
  </conditionalFormatting>
  <pageMargins left="0.09" right="0.06" top="0.76" bottom="0.72" header="0.5" footer="0.5"/>
  <pageSetup scale="54" fitToHeight="0" orientation="portrait"/>
  <headerFooter alignWithMargins="0"/>
  <rowBreaks count="2" manualBreakCount="2">
    <brk id="66" max="16383" man="1"/>
    <brk id="125" max="16383" man="1"/>
  </rowBreaks>
  <ignoredErrors>
    <ignoredError sqref="B19 B27 B34 B43 B48 B51 B58 B68 B88 B99 B111 B122 B80 E92 B128:B133" numberStoredAsText="1"/>
    <ignoredError sqref="K31 K40 K52:K55 K59:K63 K45 K69:K77 K82:K85 K90:K96 K116:K119 K128:K129 K131:K132 K112:K115" formulaRange="1"/>
    <ignoredError sqref="K56 K86 K130" formula="1" formulaRange="1"/>
    <ignoredError sqref="I32 K64 K78 K97 K122:K125 K142 K148 K32 I41 K4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45"/>
  <sheetViews>
    <sheetView showGridLines="0" showRowColHeaders="0" tabSelected="1" topLeftCell="A3" zoomScaleNormal="100" workbookViewId="0">
      <selection activeCell="M26" sqref="M26"/>
    </sheetView>
  </sheetViews>
  <sheetFormatPr defaultColWidth="8.77734375" defaultRowHeight="13.2" x14ac:dyDescent="0.25"/>
  <cols>
    <col min="1" max="1" width="3.44140625" customWidth="1"/>
    <col min="2" max="2" width="3.6640625" customWidth="1"/>
    <col min="3" max="3" width="5.44140625" customWidth="1"/>
    <col min="4" max="4" width="59.33203125" customWidth="1"/>
    <col min="5" max="5" width="14.44140625" customWidth="1"/>
    <col min="6" max="6" width="16" customWidth="1"/>
    <col min="7" max="7" width="15.109375" customWidth="1"/>
    <col min="8" max="8" width="17.33203125" bestFit="1" customWidth="1"/>
    <col min="9" max="9" width="14.44140625" customWidth="1"/>
    <col min="10" max="10" width="13.77734375" customWidth="1"/>
  </cols>
  <sheetData>
    <row r="1" spans="1:10" ht="17.399999999999999" x14ac:dyDescent="0.3">
      <c r="A1" s="464" t="s">
        <v>202</v>
      </c>
      <c r="B1" s="464"/>
      <c r="C1" s="464"/>
      <c r="D1" s="464"/>
      <c r="E1" s="464"/>
      <c r="F1" s="464"/>
      <c r="G1" s="464"/>
      <c r="H1" s="464"/>
      <c r="I1" s="464"/>
      <c r="J1" s="464"/>
    </row>
    <row r="2" spans="1:10" ht="17.399999999999999" x14ac:dyDescent="0.3">
      <c r="A2" s="464" t="s">
        <v>199</v>
      </c>
      <c r="B2" s="464"/>
      <c r="C2" s="464"/>
      <c r="D2" s="464"/>
      <c r="E2" s="464"/>
      <c r="F2" s="464"/>
      <c r="G2" s="464"/>
      <c r="H2" s="464"/>
      <c r="I2" s="464"/>
      <c r="J2" s="464"/>
    </row>
    <row r="3" spans="1:10" x14ac:dyDescent="0.25">
      <c r="A3" s="465"/>
      <c r="B3" s="465"/>
      <c r="C3" s="465"/>
      <c r="D3" s="465"/>
      <c r="E3" s="465"/>
      <c r="F3" s="465"/>
      <c r="G3" s="465"/>
      <c r="H3" s="465"/>
      <c r="I3" s="465"/>
      <c r="J3" s="465"/>
    </row>
    <row r="4" spans="1:10" ht="15" x14ac:dyDescent="0.25">
      <c r="A4" s="465"/>
      <c r="B4" s="465"/>
      <c r="C4" s="465"/>
      <c r="D4" s="146" t="s">
        <v>1</v>
      </c>
      <c r="E4" s="481" t="s">
        <v>210</v>
      </c>
      <c r="F4" s="481"/>
      <c r="G4" s="481"/>
      <c r="H4" s="481"/>
      <c r="I4" s="142"/>
      <c r="J4" s="142"/>
    </row>
    <row r="5" spans="1:10" ht="15" x14ac:dyDescent="0.25">
      <c r="A5" s="465"/>
      <c r="B5" s="465"/>
      <c r="C5" s="465"/>
      <c r="D5" s="146" t="s">
        <v>2</v>
      </c>
      <c r="E5" s="482" t="s">
        <v>212</v>
      </c>
      <c r="F5" s="483"/>
      <c r="G5" s="483"/>
      <c r="H5" s="483"/>
      <c r="I5" s="142"/>
      <c r="J5" s="142"/>
    </row>
    <row r="6" spans="1:10" ht="15" x14ac:dyDescent="0.25">
      <c r="A6" s="142"/>
      <c r="B6" s="142"/>
      <c r="C6" s="142"/>
      <c r="D6" s="146" t="s">
        <v>3</v>
      </c>
      <c r="E6" s="481" t="s">
        <v>209</v>
      </c>
      <c r="F6" s="480"/>
      <c r="G6" s="480"/>
      <c r="H6" s="480"/>
      <c r="I6" s="142"/>
      <c r="J6" s="142"/>
    </row>
    <row r="7" spans="1:10" ht="15" x14ac:dyDescent="0.25">
      <c r="A7" s="142"/>
      <c r="B7" s="142"/>
      <c r="C7" s="142"/>
      <c r="D7" s="146" t="s">
        <v>4</v>
      </c>
      <c r="E7" s="481" t="s">
        <v>207</v>
      </c>
      <c r="F7" s="480"/>
      <c r="G7" s="480"/>
      <c r="H7" s="480"/>
      <c r="I7" s="142"/>
      <c r="J7" s="142"/>
    </row>
    <row r="8" spans="1:10" ht="15" x14ac:dyDescent="0.25">
      <c r="A8" s="142"/>
      <c r="B8" s="142"/>
      <c r="C8" s="142"/>
      <c r="D8" s="146" t="s">
        <v>5</v>
      </c>
      <c r="E8" s="482" t="s">
        <v>211</v>
      </c>
      <c r="F8" s="483"/>
      <c r="G8" s="483"/>
      <c r="H8" s="483"/>
      <c r="I8" s="142"/>
      <c r="J8" s="142"/>
    </row>
    <row r="9" spans="1:10" ht="15" x14ac:dyDescent="0.25">
      <c r="A9" s="142"/>
      <c r="B9" s="142"/>
      <c r="C9" s="142"/>
      <c r="D9" s="146" t="s">
        <v>200</v>
      </c>
      <c r="E9" s="480" t="s">
        <v>218</v>
      </c>
      <c r="F9" s="480"/>
      <c r="G9" s="480"/>
      <c r="H9" s="480"/>
      <c r="I9" s="142"/>
      <c r="J9" s="142"/>
    </row>
    <row r="10" spans="1:10" ht="13.8" thickBot="1" x14ac:dyDescent="0.3">
      <c r="A10" s="142"/>
      <c r="B10" s="142"/>
      <c r="C10" s="142"/>
      <c r="D10" s="142"/>
      <c r="E10" s="142"/>
      <c r="F10" s="142"/>
      <c r="G10" s="142"/>
      <c r="H10" s="142"/>
      <c r="I10" s="142"/>
      <c r="J10" s="142"/>
    </row>
    <row r="11" spans="1:10" ht="13.8" thickBot="1" x14ac:dyDescent="0.3">
      <c r="A11" s="143"/>
      <c r="B11" s="144"/>
      <c r="C11" s="144"/>
      <c r="D11" s="144"/>
      <c r="E11" s="144"/>
      <c r="F11" s="434" t="s">
        <v>219</v>
      </c>
      <c r="G11" s="434"/>
      <c r="H11" s="435"/>
      <c r="I11" s="436" t="s">
        <v>206</v>
      </c>
      <c r="J11" s="438" t="s">
        <v>220</v>
      </c>
    </row>
    <row r="12" spans="1:10" ht="42" thickBot="1" x14ac:dyDescent="0.3">
      <c r="A12" s="133"/>
      <c r="B12" s="119"/>
      <c r="C12" s="119"/>
      <c r="D12" s="132" t="s">
        <v>10</v>
      </c>
      <c r="E12" s="105" t="s">
        <v>11</v>
      </c>
      <c r="F12" s="106" t="s">
        <v>230</v>
      </c>
      <c r="G12" s="106" t="s">
        <v>231</v>
      </c>
      <c r="H12" s="106" t="s">
        <v>232</v>
      </c>
      <c r="I12" s="437"/>
      <c r="J12" s="439"/>
    </row>
    <row r="13" spans="1:10" ht="13.8" x14ac:dyDescent="0.25">
      <c r="A13" s="12" t="s">
        <v>12</v>
      </c>
      <c r="B13" s="13" t="s">
        <v>13</v>
      </c>
      <c r="C13" s="14"/>
      <c r="D13" s="14"/>
      <c r="E13" s="15" t="s">
        <v>14</v>
      </c>
      <c r="F13" s="111"/>
      <c r="G13" s="60"/>
      <c r="H13" s="85"/>
      <c r="I13" s="440"/>
      <c r="J13" s="442"/>
    </row>
    <row r="14" spans="1:10" ht="13.8" x14ac:dyDescent="0.25">
      <c r="A14" s="12"/>
      <c r="B14" s="16" t="s">
        <v>15</v>
      </c>
      <c r="C14" s="14" t="s">
        <v>185</v>
      </c>
      <c r="D14" s="14"/>
      <c r="E14" s="15" t="s">
        <v>14</v>
      </c>
      <c r="F14" s="110"/>
      <c r="G14" s="60"/>
      <c r="H14" s="67"/>
      <c r="I14" s="441"/>
      <c r="J14" s="443"/>
    </row>
    <row r="15" spans="1:10" ht="13.8" x14ac:dyDescent="0.25">
      <c r="A15" s="12"/>
      <c r="B15" s="13"/>
      <c r="C15" s="14"/>
      <c r="D15" s="14" t="s">
        <v>16</v>
      </c>
      <c r="E15" s="141">
        <v>8011</v>
      </c>
      <c r="F15" s="313">
        <f>'Alternative Form'!K20</f>
        <v>6952829</v>
      </c>
      <c r="G15" s="189"/>
      <c r="H15" s="160">
        <f t="shared" ref="H15:H20" si="0">SUM(F15)</f>
        <v>6952829</v>
      </c>
      <c r="I15" s="342">
        <v>7013928</v>
      </c>
      <c r="J15" s="343">
        <v>7210497</v>
      </c>
    </row>
    <row r="16" spans="1:10" ht="13.8" x14ac:dyDescent="0.25">
      <c r="A16" s="12"/>
      <c r="B16" s="13"/>
      <c r="C16" s="14"/>
      <c r="D16" s="14" t="s">
        <v>186</v>
      </c>
      <c r="E16" s="15">
        <v>8012</v>
      </c>
      <c r="F16" s="314">
        <f>'Alternative Form'!K21</f>
        <v>118000</v>
      </c>
      <c r="G16" s="189"/>
      <c r="H16" s="160">
        <f t="shared" si="0"/>
        <v>118000</v>
      </c>
      <c r="I16" s="342">
        <v>111800</v>
      </c>
      <c r="J16" s="343">
        <v>111800</v>
      </c>
    </row>
    <row r="17" spans="1:12" ht="13.8" x14ac:dyDescent="0.25">
      <c r="A17" s="12"/>
      <c r="B17" s="13"/>
      <c r="C17" s="14"/>
      <c r="D17" s="14" t="s">
        <v>17</v>
      </c>
      <c r="E17" s="15">
        <v>8019</v>
      </c>
      <c r="F17" s="314">
        <f>'Alternative Form'!K22</f>
        <v>0</v>
      </c>
      <c r="G17" s="189"/>
      <c r="H17" s="160">
        <f t="shared" si="0"/>
        <v>0</v>
      </c>
      <c r="I17" s="342">
        <v>0</v>
      </c>
      <c r="J17" s="343">
        <v>0</v>
      </c>
    </row>
    <row r="18" spans="1:12" ht="13.8" x14ac:dyDescent="0.25">
      <c r="A18" s="12"/>
      <c r="B18" s="13"/>
      <c r="C18" s="14"/>
      <c r="D18" s="14" t="s">
        <v>187</v>
      </c>
      <c r="E18" s="18">
        <v>8096</v>
      </c>
      <c r="F18" s="315">
        <f>'Alternative Form'!K23</f>
        <v>167538</v>
      </c>
      <c r="G18" s="189"/>
      <c r="H18" s="160">
        <f t="shared" si="0"/>
        <v>167538</v>
      </c>
      <c r="I18" s="342">
        <v>167538</v>
      </c>
      <c r="J18" s="343">
        <v>167538</v>
      </c>
    </row>
    <row r="19" spans="1:12" ht="13.8" x14ac:dyDescent="0.25">
      <c r="A19" s="12"/>
      <c r="B19" s="13"/>
      <c r="C19" s="14"/>
      <c r="D19" s="14" t="s">
        <v>188</v>
      </c>
      <c r="E19" s="98" t="s">
        <v>189</v>
      </c>
      <c r="F19" s="314">
        <f>'Alternative Form'!K24</f>
        <v>0</v>
      </c>
      <c r="G19" s="189"/>
      <c r="H19" s="161">
        <f t="shared" si="0"/>
        <v>0</v>
      </c>
      <c r="I19" s="342">
        <v>0</v>
      </c>
      <c r="J19" s="343">
        <v>0</v>
      </c>
    </row>
    <row r="20" spans="1:12" ht="13.8" x14ac:dyDescent="0.25">
      <c r="A20" s="12"/>
      <c r="B20" s="13"/>
      <c r="C20" s="14"/>
      <c r="D20" s="99" t="s">
        <v>191</v>
      </c>
      <c r="E20" s="100" t="s">
        <v>14</v>
      </c>
      <c r="F20" s="164">
        <f>SUM(F15:F19)</f>
        <v>7238367</v>
      </c>
      <c r="G20" s="316"/>
      <c r="H20" s="166">
        <f t="shared" si="0"/>
        <v>7238367</v>
      </c>
      <c r="I20" s="317">
        <f>SUM(I15:I19)</f>
        <v>7293266</v>
      </c>
      <c r="J20" s="318">
        <f>SUM(J15:J19)</f>
        <v>7489835</v>
      </c>
      <c r="L20" s="484">
        <f>+I20-H20</f>
        <v>54899</v>
      </c>
    </row>
    <row r="21" spans="1:12" ht="13.8" x14ac:dyDescent="0.25">
      <c r="A21" s="12"/>
      <c r="B21" s="13"/>
      <c r="C21" s="14"/>
      <c r="D21" s="14"/>
      <c r="E21" s="15" t="s">
        <v>14</v>
      </c>
      <c r="F21" s="319"/>
      <c r="G21" s="170"/>
      <c r="H21" s="171"/>
      <c r="I21" s="430"/>
      <c r="J21" s="432"/>
    </row>
    <row r="22" spans="1:12" ht="13.8" x14ac:dyDescent="0.25">
      <c r="A22" s="12"/>
      <c r="B22" s="16" t="s">
        <v>18</v>
      </c>
      <c r="C22" s="14" t="s">
        <v>203</v>
      </c>
      <c r="D22" s="14"/>
      <c r="E22" s="15" t="s">
        <v>14</v>
      </c>
      <c r="F22" s="192"/>
      <c r="G22" s="173"/>
      <c r="H22" s="67"/>
      <c r="I22" s="431"/>
      <c r="J22" s="433"/>
    </row>
    <row r="23" spans="1:12" ht="13.8" x14ac:dyDescent="0.25">
      <c r="A23" s="12"/>
      <c r="B23" s="14"/>
      <c r="C23" s="14"/>
      <c r="D23" s="14" t="s">
        <v>20</v>
      </c>
      <c r="E23" s="18">
        <v>8290</v>
      </c>
      <c r="F23" s="192"/>
      <c r="G23" s="320">
        <f>'Alternative Form'!J28</f>
        <v>0</v>
      </c>
      <c r="H23" s="160">
        <f>SUM(G23)</f>
        <v>0</v>
      </c>
      <c r="I23" s="344">
        <v>0</v>
      </c>
      <c r="J23" s="345">
        <v>0</v>
      </c>
    </row>
    <row r="24" spans="1:12" ht="13.8" x14ac:dyDescent="0.25">
      <c r="A24" s="12"/>
      <c r="B24" s="14"/>
      <c r="C24" s="14"/>
      <c r="D24" s="14" t="s">
        <v>21</v>
      </c>
      <c r="E24" s="18" t="s">
        <v>22</v>
      </c>
      <c r="F24" s="192"/>
      <c r="G24" s="264">
        <f>'Alternative Form'!J29</f>
        <v>44460</v>
      </c>
      <c r="H24" s="160">
        <f>SUM(G24)</f>
        <v>44460</v>
      </c>
      <c r="I24" s="344">
        <v>44460</v>
      </c>
      <c r="J24" s="345">
        <v>44460</v>
      </c>
    </row>
    <row r="25" spans="1:12" ht="13.8" x14ac:dyDescent="0.25">
      <c r="A25" s="12"/>
      <c r="B25" s="14"/>
      <c r="C25" s="14"/>
      <c r="D25" s="14" t="s">
        <v>23</v>
      </c>
      <c r="E25" s="22">
        <v>8220</v>
      </c>
      <c r="F25" s="321"/>
      <c r="G25" s="264">
        <f>'Alternative Form'!J30</f>
        <v>0</v>
      </c>
      <c r="H25" s="160">
        <f>SUM(G25)</f>
        <v>0</v>
      </c>
      <c r="I25" s="344">
        <v>0</v>
      </c>
      <c r="J25" s="345">
        <v>0</v>
      </c>
    </row>
    <row r="26" spans="1:12" ht="13.8" x14ac:dyDescent="0.25">
      <c r="A26" s="12"/>
      <c r="B26" s="14"/>
      <c r="C26" s="14"/>
      <c r="D26" s="14" t="s">
        <v>24</v>
      </c>
      <c r="E26" s="20">
        <v>8290</v>
      </c>
      <c r="F26" s="322">
        <f>'Alternative Form'!I31</f>
        <v>0</v>
      </c>
      <c r="G26" s="237">
        <f>'Alternative Form'!J31</f>
        <v>184488</v>
      </c>
      <c r="H26" s="182">
        <f>SUM(F26:G26)</f>
        <v>184488</v>
      </c>
      <c r="I26" s="344">
        <v>0</v>
      </c>
      <c r="J26" s="346">
        <v>0</v>
      </c>
    </row>
    <row r="27" spans="1:12" ht="13.8" x14ac:dyDescent="0.25">
      <c r="A27" s="12"/>
      <c r="B27" s="14"/>
      <c r="C27" s="14"/>
      <c r="D27" s="99" t="s">
        <v>25</v>
      </c>
      <c r="E27" s="101" t="s">
        <v>14</v>
      </c>
      <c r="F27" s="183">
        <f>SUM(F26)</f>
        <v>0</v>
      </c>
      <c r="G27" s="184">
        <f>SUM(G23:G26)</f>
        <v>228948</v>
      </c>
      <c r="H27" s="185">
        <f>SUM(F27:G27)</f>
        <v>228948</v>
      </c>
      <c r="I27" s="347">
        <f>SUM(I23:I26)</f>
        <v>44460</v>
      </c>
      <c r="J27" s="348">
        <f>SUM(J23:J26)</f>
        <v>44460</v>
      </c>
    </row>
    <row r="28" spans="1:12" ht="13.8" x14ac:dyDescent="0.25">
      <c r="A28" s="12"/>
      <c r="B28" s="14"/>
      <c r="C28" s="14"/>
      <c r="D28" s="14"/>
      <c r="E28" s="15" t="s">
        <v>14</v>
      </c>
      <c r="F28" s="186"/>
      <c r="G28" s="187"/>
      <c r="H28" s="171"/>
      <c r="I28" s="450"/>
      <c r="J28" s="444"/>
    </row>
    <row r="29" spans="1:12" ht="13.8" x14ac:dyDescent="0.25">
      <c r="A29" s="21"/>
      <c r="B29" s="16" t="s">
        <v>26</v>
      </c>
      <c r="C29" s="14" t="s">
        <v>27</v>
      </c>
      <c r="D29" s="14"/>
      <c r="E29" s="15" t="s">
        <v>14</v>
      </c>
      <c r="F29" s="188"/>
      <c r="G29" s="189"/>
      <c r="H29" s="67"/>
      <c r="I29" s="451"/>
      <c r="J29" s="445"/>
    </row>
    <row r="30" spans="1:12" ht="13.8" x14ac:dyDescent="0.25">
      <c r="A30" s="21"/>
      <c r="B30" s="16"/>
      <c r="C30" s="14"/>
      <c r="D30" s="14" t="s">
        <v>28</v>
      </c>
      <c r="E30" s="20" t="s">
        <v>29</v>
      </c>
      <c r="F30" s="190"/>
      <c r="G30" s="323">
        <f>'Alternative Form'!K35</f>
        <v>541112</v>
      </c>
      <c r="H30" s="160">
        <f>G30</f>
        <v>541112</v>
      </c>
      <c r="I30" s="342">
        <v>541112</v>
      </c>
      <c r="J30" s="343">
        <v>541112</v>
      </c>
    </row>
    <row r="31" spans="1:12" ht="13.8" x14ac:dyDescent="0.25">
      <c r="A31" s="21"/>
      <c r="B31" s="16"/>
      <c r="C31" s="14"/>
      <c r="D31" s="14" t="s">
        <v>192</v>
      </c>
      <c r="E31" s="20">
        <v>8520</v>
      </c>
      <c r="F31" s="192"/>
      <c r="G31" s="237">
        <f>'Alternative Form'!J36</f>
        <v>0</v>
      </c>
      <c r="H31" s="160">
        <f>'Alternative Form'!K36</f>
        <v>0</v>
      </c>
      <c r="I31" s="342">
        <v>0</v>
      </c>
      <c r="J31" s="343">
        <v>0</v>
      </c>
    </row>
    <row r="32" spans="1:12" ht="13.8" x14ac:dyDescent="0.25">
      <c r="A32" s="21"/>
      <c r="B32" s="16"/>
      <c r="C32" s="14"/>
      <c r="D32" s="14" t="s">
        <v>193</v>
      </c>
      <c r="E32" s="20">
        <v>8550</v>
      </c>
      <c r="F32" s="313">
        <f>'Alternative Form'!I37</f>
        <v>20782</v>
      </c>
      <c r="G32" s="193"/>
      <c r="H32" s="160">
        <f>'Alternative Form'!K37</f>
        <v>20782</v>
      </c>
      <c r="I32" s="342">
        <v>20782</v>
      </c>
      <c r="J32" s="343">
        <v>20782</v>
      </c>
    </row>
    <row r="33" spans="1:10" ht="13.8" x14ac:dyDescent="0.25">
      <c r="A33" s="21"/>
      <c r="B33" s="16"/>
      <c r="C33" s="14"/>
      <c r="D33" s="14" t="s">
        <v>194</v>
      </c>
      <c r="E33" s="20">
        <v>8560</v>
      </c>
      <c r="F33" s="313">
        <f>'Alternative Form'!I38</f>
        <v>95030</v>
      </c>
      <c r="G33" s="237">
        <f>'Alternative Form'!J38</f>
        <v>37453</v>
      </c>
      <c r="H33" s="160">
        <f>'Alternative Form'!K38</f>
        <v>132483</v>
      </c>
      <c r="I33" s="342">
        <v>132483</v>
      </c>
      <c r="J33" s="343">
        <v>132483</v>
      </c>
    </row>
    <row r="34" spans="1:10" ht="13.8" x14ac:dyDescent="0.25">
      <c r="A34" s="21"/>
      <c r="B34" s="16"/>
      <c r="C34" s="14"/>
      <c r="D34" s="14" t="s">
        <v>205</v>
      </c>
      <c r="E34" s="20">
        <v>8590</v>
      </c>
      <c r="F34" s="324">
        <f>'Alternative Form'!I39</f>
        <v>0</v>
      </c>
      <c r="G34" s="237">
        <f>'Alternative Form'!J39</f>
        <v>0</v>
      </c>
      <c r="H34" s="160">
        <f>'Alternative Form'!K39</f>
        <v>0</v>
      </c>
      <c r="I34" s="342"/>
      <c r="J34" s="343">
        <v>0</v>
      </c>
    </row>
    <row r="35" spans="1:10" ht="13.8" x14ac:dyDescent="0.25">
      <c r="A35" s="21"/>
      <c r="B35" s="14"/>
      <c r="C35" s="14"/>
      <c r="D35" s="14" t="s">
        <v>30</v>
      </c>
      <c r="E35" s="20" t="s">
        <v>31</v>
      </c>
      <c r="F35" s="325">
        <f>'Alternative Form'!I40</f>
        <v>6619</v>
      </c>
      <c r="G35" s="237">
        <f>'Alternative Form'!J40</f>
        <v>552221</v>
      </c>
      <c r="H35" s="160">
        <f>'Alternative Form'!K40</f>
        <v>558840</v>
      </c>
      <c r="I35" s="342">
        <v>57206</v>
      </c>
      <c r="J35" s="343">
        <v>57206</v>
      </c>
    </row>
    <row r="36" spans="1:10" ht="13.8" x14ac:dyDescent="0.25">
      <c r="A36" s="12"/>
      <c r="B36" s="13"/>
      <c r="C36" s="13"/>
      <c r="D36" s="102" t="s">
        <v>32</v>
      </c>
      <c r="E36" s="101" t="s">
        <v>14</v>
      </c>
      <c r="F36" s="183">
        <f>SUM(F32:F35)</f>
        <v>122431</v>
      </c>
      <c r="G36" s="184">
        <f>G30+G31+G33+G34+G35</f>
        <v>1130786</v>
      </c>
      <c r="H36" s="185">
        <f>SUM(F36:G36)</f>
        <v>1253217</v>
      </c>
      <c r="I36" s="349">
        <f>SUM(I30:I35)</f>
        <v>751583</v>
      </c>
      <c r="J36" s="350">
        <f>SUM(J30:J35)</f>
        <v>751583</v>
      </c>
    </row>
    <row r="37" spans="1:10" ht="13.8" x14ac:dyDescent="0.25">
      <c r="A37" s="21"/>
      <c r="B37" s="14"/>
      <c r="C37" s="14"/>
      <c r="D37" s="1"/>
      <c r="E37" s="15" t="s">
        <v>14</v>
      </c>
      <c r="F37" s="194"/>
      <c r="G37" s="187"/>
      <c r="H37" s="171"/>
      <c r="I37" s="351"/>
      <c r="J37" s="352"/>
    </row>
    <row r="38" spans="1:10" ht="13.8" x14ac:dyDescent="0.25">
      <c r="A38" s="21"/>
      <c r="B38" s="16" t="s">
        <v>33</v>
      </c>
      <c r="C38" s="14" t="s">
        <v>34</v>
      </c>
      <c r="D38" s="14"/>
      <c r="E38" s="15" t="s">
        <v>14</v>
      </c>
      <c r="F38" s="195"/>
      <c r="G38" s="189"/>
      <c r="H38" s="196"/>
      <c r="I38" s="353"/>
      <c r="J38" s="354"/>
    </row>
    <row r="39" spans="1:10" ht="13.8" x14ac:dyDescent="0.25">
      <c r="A39" s="21"/>
      <c r="B39" s="16"/>
      <c r="C39" s="14"/>
      <c r="D39" s="23" t="s">
        <v>35</v>
      </c>
      <c r="E39" s="15">
        <v>8791</v>
      </c>
      <c r="F39" s="313">
        <f>'Alternative Form'!I44</f>
        <v>0</v>
      </c>
      <c r="G39" s="189"/>
      <c r="H39" s="196">
        <v>0</v>
      </c>
      <c r="I39" s="344">
        <v>0</v>
      </c>
      <c r="J39" s="345">
        <v>0</v>
      </c>
    </row>
    <row r="40" spans="1:10" ht="13.8" x14ac:dyDescent="0.25">
      <c r="A40" s="21"/>
      <c r="B40" s="14"/>
      <c r="C40" s="14"/>
      <c r="D40" s="14" t="s">
        <v>36</v>
      </c>
      <c r="E40" s="20" t="s">
        <v>37</v>
      </c>
      <c r="F40" s="322">
        <f>'Alternative Form'!I45</f>
        <v>345000</v>
      </c>
      <c r="G40" s="237">
        <f>'Alternative Form'!J45</f>
        <v>0</v>
      </c>
      <c r="H40" s="182">
        <f>SUM(F40:G40)</f>
        <v>345000</v>
      </c>
      <c r="I40" s="355">
        <v>345000</v>
      </c>
      <c r="J40" s="356">
        <v>345000</v>
      </c>
    </row>
    <row r="41" spans="1:10" ht="13.8" x14ac:dyDescent="0.25">
      <c r="A41" s="21"/>
      <c r="B41" s="14"/>
      <c r="C41" s="14"/>
      <c r="D41" s="99" t="s">
        <v>38</v>
      </c>
      <c r="E41" s="101" t="s">
        <v>14</v>
      </c>
      <c r="F41" s="183">
        <f>SUM(F39+F40)</f>
        <v>345000</v>
      </c>
      <c r="G41" s="184">
        <f>SUM(G40)</f>
        <v>0</v>
      </c>
      <c r="H41" s="185">
        <f>SUM(F41:G41)</f>
        <v>345000</v>
      </c>
      <c r="I41" s="347">
        <f>SUM(I39:I40)</f>
        <v>345000</v>
      </c>
      <c r="J41" s="348">
        <f>SUM(J39:J40)</f>
        <v>345000</v>
      </c>
    </row>
    <row r="42" spans="1:10" ht="13.8" x14ac:dyDescent="0.25">
      <c r="A42" s="21"/>
      <c r="B42" s="14"/>
      <c r="C42" s="14" t="s">
        <v>14</v>
      </c>
      <c r="D42" s="14" t="s">
        <v>14</v>
      </c>
      <c r="E42" s="15" t="s">
        <v>14</v>
      </c>
      <c r="F42" s="201"/>
      <c r="G42" s="202"/>
      <c r="H42" s="203"/>
      <c r="I42" s="452">
        <f>SUM(I20+I27+I36+I41)</f>
        <v>8434309</v>
      </c>
      <c r="J42" s="454">
        <f>SUM(J20+J27+J36+J41)</f>
        <v>8630878</v>
      </c>
    </row>
    <row r="43" spans="1:10" ht="13.8" x14ac:dyDescent="0.25">
      <c r="A43" s="21"/>
      <c r="B43" s="16" t="s">
        <v>39</v>
      </c>
      <c r="C43" s="13" t="s">
        <v>40</v>
      </c>
      <c r="D43" s="13"/>
      <c r="E43" s="15" t="s">
        <v>14</v>
      </c>
      <c r="F43" s="204">
        <f>SUM(F20,F27,F36,F41)</f>
        <v>7705798</v>
      </c>
      <c r="G43" s="205">
        <f>SUM(G27,G36,G41)</f>
        <v>1359734</v>
      </c>
      <c r="H43" s="206">
        <f>SUM(F43:G43)</f>
        <v>9065532</v>
      </c>
      <c r="I43" s="453"/>
      <c r="J43" s="455"/>
    </row>
    <row r="44" spans="1:10" ht="13.8" x14ac:dyDescent="0.25">
      <c r="A44" s="21"/>
      <c r="B44" s="16"/>
      <c r="C44" s="14"/>
      <c r="D44" s="104"/>
      <c r="E44" s="100" t="s">
        <v>14</v>
      </c>
      <c r="F44" s="207"/>
      <c r="G44" s="170"/>
      <c r="H44" s="67"/>
      <c r="I44" s="450"/>
      <c r="J44" s="444"/>
    </row>
    <row r="45" spans="1:10" ht="13.8" x14ac:dyDescent="0.25">
      <c r="A45" s="24" t="s">
        <v>41</v>
      </c>
      <c r="B45" s="13" t="s">
        <v>42</v>
      </c>
      <c r="C45" s="14"/>
      <c r="D45" s="14"/>
      <c r="E45" s="15" t="s">
        <v>14</v>
      </c>
      <c r="F45" s="110"/>
      <c r="G45" s="173"/>
      <c r="H45" s="67"/>
      <c r="I45" s="456"/>
      <c r="J45" s="457"/>
    </row>
    <row r="46" spans="1:10" ht="13.8" x14ac:dyDescent="0.25">
      <c r="A46" s="21"/>
      <c r="B46" s="16" t="s">
        <v>15</v>
      </c>
      <c r="C46" s="14" t="s">
        <v>43</v>
      </c>
      <c r="D46" s="14"/>
      <c r="E46" s="15" t="s">
        <v>14</v>
      </c>
      <c r="F46" s="110"/>
      <c r="G46" s="173"/>
      <c r="H46" s="67"/>
      <c r="I46" s="451"/>
      <c r="J46" s="445"/>
    </row>
    <row r="47" spans="1:10" ht="13.8" x14ac:dyDescent="0.25">
      <c r="A47" s="21"/>
      <c r="B47" s="14"/>
      <c r="C47" s="14"/>
      <c r="D47" s="14" t="s">
        <v>44</v>
      </c>
      <c r="E47" s="22">
        <v>1100</v>
      </c>
      <c r="F47" s="326">
        <f>'Alternative Form'!I52</f>
        <v>2367500</v>
      </c>
      <c r="G47" s="320">
        <f>'Alternative Form'!J52</f>
        <v>388000</v>
      </c>
      <c r="H47" s="160">
        <f>SUM(F47:G47)</f>
        <v>2755500</v>
      </c>
      <c r="I47" s="342">
        <v>2893275</v>
      </c>
      <c r="J47" s="343">
        <v>3037938.75</v>
      </c>
    </row>
    <row r="48" spans="1:10" ht="13.8" x14ac:dyDescent="0.25">
      <c r="A48" s="21"/>
      <c r="B48" s="14"/>
      <c r="C48" s="14"/>
      <c r="D48" s="14" t="s">
        <v>45</v>
      </c>
      <c r="E48" s="22">
        <v>1200</v>
      </c>
      <c r="F48" s="315">
        <f>'Alternative Form'!I53</f>
        <v>0</v>
      </c>
      <c r="G48" s="264">
        <f>'Alternative Form'!J53</f>
        <v>0</v>
      </c>
      <c r="H48" s="160">
        <f>SUM(F48:G48)</f>
        <v>0</v>
      </c>
      <c r="I48" s="342">
        <v>0</v>
      </c>
      <c r="J48" s="343">
        <v>0</v>
      </c>
    </row>
    <row r="49" spans="1:10" ht="13.8" x14ac:dyDescent="0.25">
      <c r="A49" s="21"/>
      <c r="B49" s="14"/>
      <c r="C49" s="14"/>
      <c r="D49" s="14" t="s">
        <v>46</v>
      </c>
      <c r="E49" s="20">
        <v>1300</v>
      </c>
      <c r="F49" s="315">
        <f>'Alternative Form'!I54</f>
        <v>337878</v>
      </c>
      <c r="G49" s="264">
        <f>'Alternative Form'!J54</f>
        <v>0</v>
      </c>
      <c r="H49" s="160">
        <f>SUM(F49:G49)</f>
        <v>337878</v>
      </c>
      <c r="I49" s="342">
        <v>354771.9</v>
      </c>
      <c r="J49" s="343">
        <v>372510.49500000005</v>
      </c>
    </row>
    <row r="50" spans="1:10" ht="13.8" x14ac:dyDescent="0.25">
      <c r="A50" s="21"/>
      <c r="B50" s="14"/>
      <c r="C50" s="14"/>
      <c r="D50" s="14" t="s">
        <v>47</v>
      </c>
      <c r="E50" s="20">
        <v>1900</v>
      </c>
      <c r="F50" s="322">
        <f>'Alternative Form'!I55</f>
        <v>0</v>
      </c>
      <c r="G50" s="237">
        <f>'Alternative Form'!J55</f>
        <v>0</v>
      </c>
      <c r="H50" s="182">
        <f>SUM(F50:G50)</f>
        <v>0</v>
      </c>
      <c r="I50" s="342">
        <v>0</v>
      </c>
      <c r="J50" s="343">
        <v>0</v>
      </c>
    </row>
    <row r="51" spans="1:10" ht="13.8" x14ac:dyDescent="0.25">
      <c r="A51" s="21"/>
      <c r="B51" s="14"/>
      <c r="C51" s="14"/>
      <c r="D51" s="113" t="s">
        <v>48</v>
      </c>
      <c r="E51" s="114" t="s">
        <v>14</v>
      </c>
      <c r="F51" s="183">
        <f>SUM(F47:F50)</f>
        <v>2705378</v>
      </c>
      <c r="G51" s="184">
        <f>SUM(G47:G50)</f>
        <v>388000</v>
      </c>
      <c r="H51" s="185">
        <f>SUM(F51:G51)</f>
        <v>3093378</v>
      </c>
      <c r="I51" s="347">
        <f>SUM(I47:I50)</f>
        <v>3248046.9</v>
      </c>
      <c r="J51" s="348">
        <f>SUM(J47:J50)</f>
        <v>3410449.2450000001</v>
      </c>
    </row>
    <row r="52" spans="1:10" ht="13.8" x14ac:dyDescent="0.25">
      <c r="A52" s="25"/>
      <c r="B52" s="1"/>
      <c r="C52" s="1"/>
      <c r="D52" s="1"/>
      <c r="E52" s="15" t="s">
        <v>14</v>
      </c>
      <c r="F52" s="207"/>
      <c r="G52" s="170"/>
      <c r="H52" s="171"/>
      <c r="I52" s="351"/>
      <c r="J52" s="352"/>
    </row>
    <row r="53" spans="1:10" ht="13.8" x14ac:dyDescent="0.25">
      <c r="A53" s="25"/>
      <c r="B53" s="26" t="s">
        <v>18</v>
      </c>
      <c r="C53" s="1" t="s">
        <v>49</v>
      </c>
      <c r="D53" s="1"/>
      <c r="E53" s="15" t="s">
        <v>14</v>
      </c>
      <c r="F53" s="110"/>
      <c r="G53" s="173"/>
      <c r="H53" s="67"/>
      <c r="I53" s="353"/>
      <c r="J53" s="354"/>
    </row>
    <row r="54" spans="1:10" ht="13.8" x14ac:dyDescent="0.25">
      <c r="A54" s="25"/>
      <c r="B54" s="26"/>
      <c r="C54" s="1"/>
      <c r="D54" s="1" t="s">
        <v>50</v>
      </c>
      <c r="E54" s="17">
        <v>2100</v>
      </c>
      <c r="F54" s="326">
        <f>'Alternative Form'!I59</f>
        <v>106935</v>
      </c>
      <c r="G54" s="320">
        <f>'Alternative Form'!J59</f>
        <v>116000</v>
      </c>
      <c r="H54" s="160">
        <f t="shared" ref="H54:H59" si="1">SUM(F54:G54)</f>
        <v>222935</v>
      </c>
      <c r="I54" s="342">
        <v>234081.75</v>
      </c>
      <c r="J54" s="343">
        <v>245785.83750000002</v>
      </c>
    </row>
    <row r="55" spans="1:10" ht="13.8" x14ac:dyDescent="0.25">
      <c r="A55" s="21"/>
      <c r="B55" s="14"/>
      <c r="C55" s="14"/>
      <c r="D55" s="14" t="s">
        <v>51</v>
      </c>
      <c r="E55" s="22">
        <v>2200</v>
      </c>
      <c r="F55" s="315">
        <f>'Alternative Form'!I60</f>
        <v>69261</v>
      </c>
      <c r="G55" s="264">
        <f>'Alternative Form'!J60</f>
        <v>0</v>
      </c>
      <c r="H55" s="160">
        <f t="shared" si="1"/>
        <v>69261</v>
      </c>
      <c r="I55" s="342">
        <v>72724.05</v>
      </c>
      <c r="J55" s="343">
        <v>76360.252500000002</v>
      </c>
    </row>
    <row r="56" spans="1:10" ht="13.8" x14ac:dyDescent="0.25">
      <c r="A56" s="21"/>
      <c r="B56" s="14"/>
      <c r="C56" s="14"/>
      <c r="D56" s="14" t="s">
        <v>52</v>
      </c>
      <c r="E56" s="22">
        <v>2300</v>
      </c>
      <c r="F56" s="315">
        <f>'Alternative Form'!I61</f>
        <v>270140</v>
      </c>
      <c r="G56" s="264">
        <f>'Alternative Form'!J61</f>
        <v>0</v>
      </c>
      <c r="H56" s="160">
        <f t="shared" si="1"/>
        <v>270140</v>
      </c>
      <c r="I56" s="342">
        <v>283647</v>
      </c>
      <c r="J56" s="343">
        <v>297829.35000000003</v>
      </c>
    </row>
    <row r="57" spans="1:10" ht="13.8" x14ac:dyDescent="0.25">
      <c r="A57" s="21"/>
      <c r="B57" s="14"/>
      <c r="C57" s="14"/>
      <c r="D57" s="14" t="s">
        <v>53</v>
      </c>
      <c r="E57" s="20">
        <v>2400</v>
      </c>
      <c r="F57" s="315">
        <f>'Alternative Form'!I62</f>
        <v>476650</v>
      </c>
      <c r="G57" s="264">
        <f>'Alternative Form'!J62</f>
        <v>0</v>
      </c>
      <c r="H57" s="160">
        <f t="shared" si="1"/>
        <v>476650</v>
      </c>
      <c r="I57" s="342">
        <v>500482.5</v>
      </c>
      <c r="J57" s="343">
        <v>525506.625</v>
      </c>
    </row>
    <row r="58" spans="1:10" ht="13.8" x14ac:dyDescent="0.25">
      <c r="A58" s="21"/>
      <c r="B58" s="14"/>
      <c r="C58" s="14"/>
      <c r="D58" s="14" t="s">
        <v>54</v>
      </c>
      <c r="E58" s="20">
        <v>2900</v>
      </c>
      <c r="F58" s="322">
        <f>'Alternative Form'!I63</f>
        <v>0</v>
      </c>
      <c r="G58" s="237">
        <f>'Alternative Form'!J63</f>
        <v>0</v>
      </c>
      <c r="H58" s="182">
        <f t="shared" si="1"/>
        <v>0</v>
      </c>
      <c r="I58" s="342">
        <v>0</v>
      </c>
      <c r="J58" s="343">
        <v>0</v>
      </c>
    </row>
    <row r="59" spans="1:10" ht="14.4" thickBot="1" x14ac:dyDescent="0.3">
      <c r="A59" s="140"/>
      <c r="B59" s="134"/>
      <c r="C59" s="134"/>
      <c r="D59" s="135" t="s">
        <v>55</v>
      </c>
      <c r="E59" s="136" t="s">
        <v>14</v>
      </c>
      <c r="F59" s="214">
        <f>SUM(F54:F58)</f>
        <v>922986</v>
      </c>
      <c r="G59" s="215">
        <f>SUM(G54:G58)</f>
        <v>116000</v>
      </c>
      <c r="H59" s="216">
        <f t="shared" si="1"/>
        <v>1038986</v>
      </c>
      <c r="I59" s="357">
        <f>SUM(I54:I58)</f>
        <v>1090935.3</v>
      </c>
      <c r="J59" s="358">
        <f>SUM(J54:J58)</f>
        <v>1145482.0649999999</v>
      </c>
    </row>
    <row r="60" spans="1:10" ht="42" thickBot="1" x14ac:dyDescent="0.3">
      <c r="A60" s="133"/>
      <c r="B60" s="119"/>
      <c r="C60" s="119"/>
      <c r="D60" s="132" t="s">
        <v>10</v>
      </c>
      <c r="E60" s="105" t="s">
        <v>11</v>
      </c>
      <c r="F60" s="221" t="str">
        <f>F12</f>
        <v>SEcond Interim Budget Unrestricted</v>
      </c>
      <c r="G60" s="221" t="str">
        <f>G12</f>
        <v>SecondInterim Budget Restricted</v>
      </c>
      <c r="H60" s="221" t="str">
        <f>H12</f>
        <v>Second Interim Budget Total</v>
      </c>
      <c r="I60" s="221" t="str">
        <f>I11</f>
        <v>Totals for 2024-25</v>
      </c>
      <c r="J60" s="221" t="str">
        <f>J11</f>
        <v>Totals for 2025-26</v>
      </c>
    </row>
    <row r="61" spans="1:10" ht="13.8" x14ac:dyDescent="0.25">
      <c r="A61" s="21"/>
      <c r="B61" s="16" t="s">
        <v>26</v>
      </c>
      <c r="C61" s="14" t="s">
        <v>56</v>
      </c>
      <c r="D61" s="14"/>
      <c r="E61" s="15" t="s">
        <v>14</v>
      </c>
      <c r="F61" s="207"/>
      <c r="G61" s="170"/>
      <c r="H61" s="67"/>
      <c r="I61" s="353"/>
      <c r="J61" s="354"/>
    </row>
    <row r="62" spans="1:10" ht="13.8" x14ac:dyDescent="0.25">
      <c r="A62" s="21"/>
      <c r="B62" s="14"/>
      <c r="C62" s="14"/>
      <c r="D62" s="27" t="s">
        <v>57</v>
      </c>
      <c r="E62" s="18" t="s">
        <v>58</v>
      </c>
      <c r="F62" s="313">
        <f>'Alternative Form'!I69</f>
        <v>0</v>
      </c>
      <c r="G62" s="323">
        <f>'Alternative Form'!J69</f>
        <v>0</v>
      </c>
      <c r="H62" s="160">
        <f>SUM(F62:G62)</f>
        <v>0</v>
      </c>
      <c r="I62" s="344">
        <v>0</v>
      </c>
      <c r="J62" s="345">
        <v>0</v>
      </c>
    </row>
    <row r="63" spans="1:10" ht="13.8" x14ac:dyDescent="0.25">
      <c r="A63" s="21"/>
      <c r="B63" s="14"/>
      <c r="C63" s="14"/>
      <c r="D63" s="27" t="s">
        <v>59</v>
      </c>
      <c r="E63" s="18" t="s">
        <v>60</v>
      </c>
      <c r="F63" s="313">
        <f>'Alternative Form'!I70</f>
        <v>0</v>
      </c>
      <c r="G63" s="323">
        <f>'Alternative Form'!J70</f>
        <v>0</v>
      </c>
      <c r="H63" s="161">
        <f t="shared" ref="H63:H70" si="2">SUM(F63:G63)</f>
        <v>0</v>
      </c>
      <c r="I63" s="344">
        <v>0</v>
      </c>
      <c r="J63" s="345">
        <v>0</v>
      </c>
    </row>
    <row r="64" spans="1:10" ht="13.8" x14ac:dyDescent="0.25">
      <c r="A64" s="21"/>
      <c r="B64" s="14"/>
      <c r="C64" s="14"/>
      <c r="D64" s="27" t="s">
        <v>61</v>
      </c>
      <c r="E64" s="18" t="s">
        <v>62</v>
      </c>
      <c r="F64" s="313">
        <f>'Alternative Form'!I71</f>
        <v>275357</v>
      </c>
      <c r="G64" s="323">
        <f>'Alternative Form'!J71</f>
        <v>38559</v>
      </c>
      <c r="H64" s="161">
        <f t="shared" si="2"/>
        <v>313916</v>
      </c>
      <c r="I64" s="342">
        <v>303147</v>
      </c>
      <c r="J64" s="343">
        <v>318304</v>
      </c>
    </row>
    <row r="65" spans="1:10" ht="13.8" x14ac:dyDescent="0.25">
      <c r="A65" s="21"/>
      <c r="B65" s="14"/>
      <c r="C65" s="14"/>
      <c r="D65" s="14" t="s">
        <v>63</v>
      </c>
      <c r="E65" s="18" t="s">
        <v>64</v>
      </c>
      <c r="F65" s="313">
        <f>'Alternative Form'!I72</f>
        <v>282885</v>
      </c>
      <c r="G65" s="323">
        <f>'Alternative Form'!J72</f>
        <v>210000</v>
      </c>
      <c r="H65" s="161">
        <f t="shared" si="2"/>
        <v>492885</v>
      </c>
      <c r="I65" s="342">
        <v>517529</v>
      </c>
      <c r="J65" s="343">
        <v>543406</v>
      </c>
    </row>
    <row r="66" spans="1:10" ht="13.8" x14ac:dyDescent="0.25">
      <c r="A66" s="21"/>
      <c r="B66" s="14"/>
      <c r="C66" s="14"/>
      <c r="D66" s="14" t="s">
        <v>65</v>
      </c>
      <c r="E66" s="18" t="s">
        <v>66</v>
      </c>
      <c r="F66" s="313">
        <f>'Alternative Form'!I73</f>
        <v>31000</v>
      </c>
      <c r="G66" s="323">
        <f>'Alternative Form'!J73</f>
        <v>1725</v>
      </c>
      <c r="H66" s="161">
        <f t="shared" si="2"/>
        <v>32725</v>
      </c>
      <c r="I66" s="342">
        <v>26486</v>
      </c>
      <c r="J66" s="343">
        <v>27810</v>
      </c>
    </row>
    <row r="67" spans="1:10" ht="13.8" x14ac:dyDescent="0.25">
      <c r="A67" s="21"/>
      <c r="B67" s="14"/>
      <c r="C67" s="14"/>
      <c r="D67" s="14" t="s">
        <v>67</v>
      </c>
      <c r="E67" s="18" t="s">
        <v>68</v>
      </c>
      <c r="F67" s="313">
        <f>'Alternative Form'!I74</f>
        <v>33813</v>
      </c>
      <c r="G67" s="323">
        <f>'Alternative Form'!J74</f>
        <v>350</v>
      </c>
      <c r="H67" s="161">
        <f t="shared" si="2"/>
        <v>34163</v>
      </c>
      <c r="I67" s="342">
        <v>35871</v>
      </c>
      <c r="J67" s="343">
        <v>37665</v>
      </c>
    </row>
    <row r="68" spans="1:10" ht="13.8" x14ac:dyDescent="0.25">
      <c r="A68" s="21"/>
      <c r="B68" s="14"/>
      <c r="C68" s="14"/>
      <c r="D68" s="14" t="s">
        <v>69</v>
      </c>
      <c r="E68" s="18" t="s">
        <v>70</v>
      </c>
      <c r="F68" s="313">
        <f>'Alternative Form'!I75</f>
        <v>0</v>
      </c>
      <c r="G68" s="323">
        <f>'Alternative Form'!J75</f>
        <v>0</v>
      </c>
      <c r="H68" s="161">
        <f t="shared" si="2"/>
        <v>0</v>
      </c>
      <c r="I68" s="342">
        <v>0</v>
      </c>
      <c r="J68" s="343">
        <v>0</v>
      </c>
    </row>
    <row r="69" spans="1:10" ht="13.8" x14ac:dyDescent="0.25">
      <c r="A69" s="21"/>
      <c r="B69" s="14"/>
      <c r="C69" s="14"/>
      <c r="D69" s="14" t="s">
        <v>71</v>
      </c>
      <c r="E69" s="28" t="s">
        <v>72</v>
      </c>
      <c r="F69" s="313">
        <f>'Alternative Form'!I76</f>
        <v>0</v>
      </c>
      <c r="G69" s="323">
        <f>'Alternative Form'!J76</f>
        <v>0</v>
      </c>
      <c r="H69" s="161">
        <f t="shared" si="2"/>
        <v>0</v>
      </c>
      <c r="I69" s="342">
        <v>0</v>
      </c>
      <c r="J69" s="343">
        <v>0</v>
      </c>
    </row>
    <row r="70" spans="1:10" ht="13.8" x14ac:dyDescent="0.25">
      <c r="A70" s="21"/>
      <c r="B70" s="14"/>
      <c r="C70" s="14"/>
      <c r="D70" s="14" t="s">
        <v>73</v>
      </c>
      <c r="E70" s="28" t="s">
        <v>74</v>
      </c>
      <c r="F70" s="313">
        <f>'Alternative Form'!I77</f>
        <v>118559</v>
      </c>
      <c r="G70" s="323">
        <f>'Alternative Form'!J77</f>
        <v>45441</v>
      </c>
      <c r="H70" s="182">
        <f t="shared" si="2"/>
        <v>164000</v>
      </c>
      <c r="I70" s="342">
        <v>151200</v>
      </c>
      <c r="J70" s="343">
        <v>158760</v>
      </c>
    </row>
    <row r="71" spans="1:10" ht="13.8" x14ac:dyDescent="0.25">
      <c r="A71" s="21"/>
      <c r="B71" s="14"/>
      <c r="C71" s="14"/>
      <c r="D71" s="113" t="s">
        <v>75</v>
      </c>
      <c r="E71" s="114" t="s">
        <v>14</v>
      </c>
      <c r="F71" s="183">
        <f>SUM(F62:F70)</f>
        <v>741614</v>
      </c>
      <c r="G71" s="184">
        <f>SUM(G62:G70)</f>
        <v>296075</v>
      </c>
      <c r="H71" s="185">
        <f>SUM(F71:G71)</f>
        <v>1037689</v>
      </c>
      <c r="I71" s="347">
        <f>SUM(I62:I70)</f>
        <v>1034233</v>
      </c>
      <c r="J71" s="348">
        <f>SUM(J62:J70)</f>
        <v>1085945</v>
      </c>
    </row>
    <row r="72" spans="1:10" ht="13.8" x14ac:dyDescent="0.25">
      <c r="A72" s="21"/>
      <c r="B72" s="14"/>
      <c r="C72" s="14"/>
      <c r="D72" s="14"/>
      <c r="E72" s="15" t="s">
        <v>14</v>
      </c>
      <c r="F72" s="207"/>
      <c r="G72" s="170"/>
      <c r="H72" s="171"/>
      <c r="I72" s="351"/>
      <c r="J72" s="352"/>
    </row>
    <row r="73" spans="1:10" ht="13.8" x14ac:dyDescent="0.25">
      <c r="A73" s="21"/>
      <c r="B73" s="26" t="s">
        <v>33</v>
      </c>
      <c r="C73" s="1" t="s">
        <v>76</v>
      </c>
      <c r="D73" s="1"/>
      <c r="E73" s="15" t="s">
        <v>14</v>
      </c>
      <c r="F73" s="110"/>
      <c r="G73" s="173"/>
      <c r="H73" s="67"/>
      <c r="I73" s="353"/>
      <c r="J73" s="354"/>
    </row>
    <row r="74" spans="1:10" ht="13.8" x14ac:dyDescent="0.25">
      <c r="A74" s="21"/>
      <c r="B74" s="26"/>
      <c r="C74" s="1"/>
      <c r="D74" s="1" t="s">
        <v>77</v>
      </c>
      <c r="E74" s="22">
        <v>4100</v>
      </c>
      <c r="F74" s="313">
        <f>'Alternative Form'!I81</f>
        <v>205000</v>
      </c>
      <c r="G74" s="323">
        <f>'Alternative Form'!J81</f>
        <v>0</v>
      </c>
      <c r="H74" s="161">
        <f t="shared" ref="H74:H79" si="3">SUM(F74:G74)</f>
        <v>205000</v>
      </c>
      <c r="I74" s="342">
        <v>212625</v>
      </c>
      <c r="J74" s="343">
        <v>223256</v>
      </c>
    </row>
    <row r="75" spans="1:10" ht="13.8" x14ac:dyDescent="0.25">
      <c r="A75" s="21"/>
      <c r="B75" s="26"/>
      <c r="C75" s="1"/>
      <c r="D75" s="14" t="s">
        <v>78</v>
      </c>
      <c r="E75" s="22">
        <v>4200</v>
      </c>
      <c r="F75" s="313">
        <f>'Alternative Form'!I82</f>
        <v>25000</v>
      </c>
      <c r="G75" s="323">
        <f>'Alternative Form'!J82</f>
        <v>300000</v>
      </c>
      <c r="H75" s="161">
        <f t="shared" si="3"/>
        <v>325000</v>
      </c>
      <c r="I75" s="342">
        <v>341250</v>
      </c>
      <c r="J75" s="343">
        <v>358313</v>
      </c>
    </row>
    <row r="76" spans="1:10" ht="13.8" x14ac:dyDescent="0.25">
      <c r="A76" s="21"/>
      <c r="B76" s="26"/>
      <c r="C76" s="1"/>
      <c r="D76" s="1" t="s">
        <v>79</v>
      </c>
      <c r="E76" s="22">
        <v>4300</v>
      </c>
      <c r="F76" s="313">
        <f>'Alternative Form'!I83</f>
        <v>12547</v>
      </c>
      <c r="G76" s="323">
        <f>'Alternative Form'!J83</f>
        <v>37453</v>
      </c>
      <c r="H76" s="161">
        <f t="shared" si="3"/>
        <v>50000</v>
      </c>
      <c r="I76" s="342">
        <v>52500</v>
      </c>
      <c r="J76" s="343">
        <v>55125</v>
      </c>
    </row>
    <row r="77" spans="1:10" ht="13.8" x14ac:dyDescent="0.25">
      <c r="A77" s="21"/>
      <c r="B77" s="26"/>
      <c r="C77" s="1"/>
      <c r="D77" s="1" t="s">
        <v>80</v>
      </c>
      <c r="E77" s="20">
        <v>4400</v>
      </c>
      <c r="F77" s="313">
        <f>'Alternative Form'!I84</f>
        <v>82500</v>
      </c>
      <c r="G77" s="323">
        <f>'Alternative Form'!J84</f>
        <v>0</v>
      </c>
      <c r="H77" s="161">
        <f t="shared" si="3"/>
        <v>82500</v>
      </c>
      <c r="I77" s="342">
        <v>86625</v>
      </c>
      <c r="J77" s="343">
        <v>90956</v>
      </c>
    </row>
    <row r="78" spans="1:10" ht="13.8" x14ac:dyDescent="0.25">
      <c r="A78" s="21"/>
      <c r="B78" s="26"/>
      <c r="C78" s="1"/>
      <c r="D78" s="1" t="s">
        <v>81</v>
      </c>
      <c r="E78" s="20">
        <v>4700</v>
      </c>
      <c r="F78" s="313">
        <f>'Alternative Form'!I85</f>
        <v>0</v>
      </c>
      <c r="G78" s="323">
        <f>'Alternative Form'!J85</f>
        <v>0</v>
      </c>
      <c r="H78" s="182">
        <f t="shared" si="3"/>
        <v>0</v>
      </c>
      <c r="I78" s="355">
        <v>0</v>
      </c>
      <c r="J78" s="356">
        <v>0</v>
      </c>
    </row>
    <row r="79" spans="1:10" ht="13.8" x14ac:dyDescent="0.25">
      <c r="A79" s="21"/>
      <c r="B79" s="26"/>
      <c r="C79" s="1"/>
      <c r="D79" s="115" t="s">
        <v>82</v>
      </c>
      <c r="E79" s="114" t="s">
        <v>14</v>
      </c>
      <c r="F79" s="183">
        <f>SUM(F74:F78)</f>
        <v>325047</v>
      </c>
      <c r="G79" s="184">
        <f>SUM(G74:G78)</f>
        <v>337453</v>
      </c>
      <c r="H79" s="185">
        <f t="shared" si="3"/>
        <v>662500</v>
      </c>
      <c r="I79" s="347">
        <f>SUM(I74:I78)</f>
        <v>693000</v>
      </c>
      <c r="J79" s="348">
        <f>SUM(J74:J78)</f>
        <v>727650</v>
      </c>
    </row>
    <row r="80" spans="1:10" ht="13.8" x14ac:dyDescent="0.25">
      <c r="A80" s="21"/>
      <c r="B80" s="16"/>
      <c r="C80" s="14"/>
      <c r="D80" s="14"/>
      <c r="E80" s="15" t="s">
        <v>14</v>
      </c>
      <c r="F80" s="110"/>
      <c r="G80" s="173"/>
      <c r="H80" s="67"/>
      <c r="I80" s="351"/>
      <c r="J80" s="352"/>
    </row>
    <row r="81" spans="1:10" ht="13.8" x14ac:dyDescent="0.25">
      <c r="A81" s="21"/>
      <c r="B81" s="16" t="s">
        <v>39</v>
      </c>
      <c r="C81" s="14" t="s">
        <v>83</v>
      </c>
      <c r="D81" s="14"/>
      <c r="E81" s="15" t="s">
        <v>14</v>
      </c>
      <c r="F81" s="110"/>
      <c r="G81" s="173"/>
      <c r="H81" s="67"/>
      <c r="I81" s="353"/>
      <c r="J81" s="354"/>
    </row>
    <row r="82" spans="1:10" ht="13.8" x14ac:dyDescent="0.25">
      <c r="A82" s="21"/>
      <c r="B82" s="16"/>
      <c r="C82" s="14"/>
      <c r="D82" s="14" t="s">
        <v>196</v>
      </c>
      <c r="E82" s="22">
        <v>5100</v>
      </c>
      <c r="F82" s="313">
        <f>'Alternative Form'!I89</f>
        <v>0</v>
      </c>
      <c r="G82" s="323">
        <f>'Alternative Form'!J89</f>
        <v>0</v>
      </c>
      <c r="H82" s="196">
        <f>SUM(F82+G82)</f>
        <v>0</v>
      </c>
      <c r="I82" s="353">
        <v>0</v>
      </c>
      <c r="J82" s="359">
        <v>0</v>
      </c>
    </row>
    <row r="83" spans="1:10" ht="13.8" x14ac:dyDescent="0.25">
      <c r="A83" s="21"/>
      <c r="B83" s="16"/>
      <c r="C83" s="14"/>
      <c r="D83" s="14" t="s">
        <v>84</v>
      </c>
      <c r="E83" s="22">
        <v>5200</v>
      </c>
      <c r="F83" s="313">
        <f>'Alternative Form'!I90</f>
        <v>55000</v>
      </c>
      <c r="G83" s="323">
        <f>'Alternative Form'!J90</f>
        <v>57206</v>
      </c>
      <c r="H83" s="160">
        <f>SUM(F83:G83)</f>
        <v>112206</v>
      </c>
      <c r="I83" s="342">
        <v>117816</v>
      </c>
      <c r="J83" s="343">
        <v>123707</v>
      </c>
    </row>
    <row r="84" spans="1:10" ht="13.8" x14ac:dyDescent="0.25">
      <c r="A84" s="21"/>
      <c r="B84" s="16"/>
      <c r="C84" s="14"/>
      <c r="D84" s="14" t="s">
        <v>85</v>
      </c>
      <c r="E84" s="22">
        <v>5300</v>
      </c>
      <c r="F84" s="313">
        <f>'Alternative Form'!I91</f>
        <v>7500</v>
      </c>
      <c r="G84" s="323">
        <f>'Alternative Form'!J91</f>
        <v>0</v>
      </c>
      <c r="H84" s="160">
        <f t="shared" ref="H84:H89" si="4">SUM(F84:G84)</f>
        <v>7500</v>
      </c>
      <c r="I84" s="342">
        <v>7875</v>
      </c>
      <c r="J84" s="343">
        <v>8269</v>
      </c>
    </row>
    <row r="85" spans="1:10" ht="13.8" x14ac:dyDescent="0.25">
      <c r="A85" s="21"/>
      <c r="B85" s="16"/>
      <c r="C85" s="14"/>
      <c r="D85" s="14" t="s">
        <v>86</v>
      </c>
      <c r="E85" s="18" t="s">
        <v>87</v>
      </c>
      <c r="F85" s="313">
        <f>'Alternative Form'!I92</f>
        <v>40000</v>
      </c>
      <c r="G85" s="323">
        <f>'Alternative Form'!J92</f>
        <v>0</v>
      </c>
      <c r="H85" s="160">
        <f t="shared" si="4"/>
        <v>40000</v>
      </c>
      <c r="I85" s="342">
        <v>42000</v>
      </c>
      <c r="J85" s="343">
        <v>44100</v>
      </c>
    </row>
    <row r="86" spans="1:10" ht="13.8" x14ac:dyDescent="0.25">
      <c r="A86" s="21"/>
      <c r="B86" s="16"/>
      <c r="C86" s="14"/>
      <c r="D86" s="14" t="s">
        <v>88</v>
      </c>
      <c r="E86" s="22">
        <v>5500</v>
      </c>
      <c r="F86" s="313">
        <f>'Alternative Form'!I93</f>
        <v>13000</v>
      </c>
      <c r="G86" s="323">
        <f>'Alternative Form'!J93</f>
        <v>0</v>
      </c>
      <c r="H86" s="160">
        <f t="shared" si="4"/>
        <v>13000</v>
      </c>
      <c r="I86" s="342">
        <v>13650</v>
      </c>
      <c r="J86" s="343">
        <v>14333</v>
      </c>
    </row>
    <row r="87" spans="1:10" ht="13.8" x14ac:dyDescent="0.25">
      <c r="A87" s="21"/>
      <c r="B87" s="16"/>
      <c r="C87" s="14"/>
      <c r="D87" s="14" t="s">
        <v>89</v>
      </c>
      <c r="E87" s="22">
        <v>5600</v>
      </c>
      <c r="F87" s="313">
        <f>'Alternative Form'!I94</f>
        <v>83000</v>
      </c>
      <c r="G87" s="323">
        <f>'Alternative Form'!J94</f>
        <v>0</v>
      </c>
      <c r="H87" s="160">
        <f t="shared" si="4"/>
        <v>83000</v>
      </c>
      <c r="I87" s="342">
        <v>87150</v>
      </c>
      <c r="J87" s="343">
        <v>91508</v>
      </c>
    </row>
    <row r="88" spans="1:10" ht="13.8" x14ac:dyDescent="0.25">
      <c r="A88" s="21"/>
      <c r="B88" s="14"/>
      <c r="C88" s="14"/>
      <c r="D88" s="14" t="s">
        <v>90</v>
      </c>
      <c r="E88" s="20">
        <v>5800</v>
      </c>
      <c r="F88" s="313">
        <f>'Alternative Form'!I95</f>
        <v>375933</v>
      </c>
      <c r="G88" s="323">
        <f>'Alternative Form'!J95</f>
        <v>165000</v>
      </c>
      <c r="H88" s="160">
        <f t="shared" si="4"/>
        <v>540933</v>
      </c>
      <c r="I88" s="342">
        <v>562730</v>
      </c>
      <c r="J88" s="343">
        <v>590867</v>
      </c>
    </row>
    <row r="89" spans="1:10" ht="13.8" x14ac:dyDescent="0.25">
      <c r="A89" s="21"/>
      <c r="B89" s="14"/>
      <c r="C89" s="14"/>
      <c r="D89" s="14" t="s">
        <v>91</v>
      </c>
      <c r="E89" s="20">
        <v>5900</v>
      </c>
      <c r="F89" s="313">
        <f>'Alternative Form'!I96</f>
        <v>115000</v>
      </c>
      <c r="G89" s="323">
        <f>'Alternative Form'!J96</f>
        <v>0</v>
      </c>
      <c r="H89" s="182">
        <f t="shared" si="4"/>
        <v>115000</v>
      </c>
      <c r="I89" s="342">
        <v>105000</v>
      </c>
      <c r="J89" s="343">
        <v>110250</v>
      </c>
    </row>
    <row r="90" spans="1:10" ht="13.8" x14ac:dyDescent="0.25">
      <c r="A90" s="21"/>
      <c r="B90" s="14"/>
      <c r="C90" s="14"/>
      <c r="D90" s="113" t="s">
        <v>92</v>
      </c>
      <c r="E90" s="114" t="s">
        <v>14</v>
      </c>
      <c r="F90" s="183">
        <f>SUM(F82:F89)</f>
        <v>689433</v>
      </c>
      <c r="G90" s="184">
        <f>SUM(G82:G89)</f>
        <v>222206</v>
      </c>
      <c r="H90" s="185">
        <f>SUM(F90:G90)</f>
        <v>911639</v>
      </c>
      <c r="I90" s="347">
        <f>SUM(I82:I89)</f>
        <v>936221</v>
      </c>
      <c r="J90" s="348">
        <f>SUM(J82:J89)</f>
        <v>983034</v>
      </c>
    </row>
    <row r="91" spans="1:10" ht="13.8" x14ac:dyDescent="0.25">
      <c r="A91" s="21"/>
      <c r="B91" s="14"/>
      <c r="C91" s="14" t="s">
        <v>14</v>
      </c>
      <c r="D91" s="14" t="s">
        <v>93</v>
      </c>
      <c r="E91" s="15" t="s">
        <v>14</v>
      </c>
      <c r="F91" s="110"/>
      <c r="G91" s="173"/>
      <c r="H91" s="67"/>
      <c r="I91" s="474"/>
      <c r="J91" s="477"/>
    </row>
    <row r="92" spans="1:10" ht="13.8" x14ac:dyDescent="0.25">
      <c r="A92" s="21"/>
      <c r="B92" s="16" t="s">
        <v>94</v>
      </c>
      <c r="C92" s="14" t="s">
        <v>95</v>
      </c>
      <c r="D92" s="14"/>
      <c r="E92" s="15" t="s">
        <v>14</v>
      </c>
      <c r="F92" s="110"/>
      <c r="G92" s="173"/>
      <c r="H92" s="67"/>
      <c r="I92" s="475"/>
      <c r="J92" s="478"/>
    </row>
    <row r="93" spans="1:10" ht="13.8" x14ac:dyDescent="0.25">
      <c r="A93" s="21"/>
      <c r="B93" s="16"/>
      <c r="C93" s="14"/>
      <c r="D93" s="29" t="s">
        <v>96</v>
      </c>
      <c r="E93" s="15"/>
      <c r="F93" s="110"/>
      <c r="G93" s="173"/>
      <c r="H93" s="67"/>
      <c r="I93" s="475"/>
      <c r="J93" s="478"/>
    </row>
    <row r="94" spans="1:10" ht="13.8" x14ac:dyDescent="0.25">
      <c r="A94" s="21"/>
      <c r="B94" s="16"/>
      <c r="C94" s="14"/>
      <c r="D94" s="29" t="s">
        <v>97</v>
      </c>
      <c r="E94" s="15"/>
      <c r="F94" s="110"/>
      <c r="G94" s="173"/>
      <c r="H94" s="67"/>
      <c r="I94" s="476"/>
      <c r="J94" s="479"/>
    </row>
    <row r="95" spans="1:10" ht="13.8" x14ac:dyDescent="0.25">
      <c r="A95" s="21"/>
      <c r="B95" s="16"/>
      <c r="C95" s="14"/>
      <c r="D95" s="23" t="s">
        <v>98</v>
      </c>
      <c r="E95" s="17" t="s">
        <v>99</v>
      </c>
      <c r="F95" s="313">
        <f>'Alternative Form'!I102</f>
        <v>0</v>
      </c>
      <c r="G95" s="323">
        <f>'Alternative Form'!J102</f>
        <v>0</v>
      </c>
      <c r="H95" s="160">
        <f>SUM(F95+G95)</f>
        <v>0</v>
      </c>
      <c r="I95" s="344">
        <v>0</v>
      </c>
      <c r="J95" s="345">
        <v>0</v>
      </c>
    </row>
    <row r="96" spans="1:10" ht="13.8" x14ac:dyDescent="0.25">
      <c r="A96" s="21"/>
      <c r="B96" s="16"/>
      <c r="C96" s="14"/>
      <c r="D96" s="14" t="s">
        <v>100</v>
      </c>
      <c r="E96" s="22">
        <v>6200</v>
      </c>
      <c r="F96" s="313">
        <f>'Alternative Form'!I103</f>
        <v>0</v>
      </c>
      <c r="G96" s="323">
        <f>'Alternative Form'!J103</f>
        <v>0</v>
      </c>
      <c r="H96" s="160">
        <f t="shared" ref="H96:H101" si="5">SUM(F96+G96)</f>
        <v>0</v>
      </c>
      <c r="I96" s="344">
        <v>0</v>
      </c>
      <c r="J96" s="345">
        <v>0</v>
      </c>
    </row>
    <row r="97" spans="1:10" ht="13.8" x14ac:dyDescent="0.25">
      <c r="A97" s="21"/>
      <c r="B97" s="16"/>
      <c r="C97" s="14"/>
      <c r="D97" s="14" t="s">
        <v>101</v>
      </c>
      <c r="E97" s="20" t="s">
        <v>14</v>
      </c>
      <c r="F97" s="313">
        <f>'Alternative Form'!I104</f>
        <v>0</v>
      </c>
      <c r="G97" s="323">
        <f>'Alternative Form'!J104</f>
        <v>0</v>
      </c>
      <c r="H97" s="160">
        <f t="shared" si="5"/>
        <v>0</v>
      </c>
      <c r="I97" s="344">
        <v>0</v>
      </c>
      <c r="J97" s="345">
        <v>0</v>
      </c>
    </row>
    <row r="98" spans="1:10" ht="13.8" x14ac:dyDescent="0.25">
      <c r="A98" s="21"/>
      <c r="B98" s="16"/>
      <c r="C98" s="14"/>
      <c r="D98" s="23" t="s">
        <v>102</v>
      </c>
      <c r="E98" s="19">
        <v>6300</v>
      </c>
      <c r="F98" s="313">
        <f>'Alternative Form'!I104</f>
        <v>0</v>
      </c>
      <c r="G98" s="323">
        <f>'Alternative Form'!J104</f>
        <v>0</v>
      </c>
      <c r="H98" s="160">
        <f t="shared" si="5"/>
        <v>0</v>
      </c>
      <c r="I98" s="344">
        <v>0</v>
      </c>
      <c r="J98" s="345">
        <v>0</v>
      </c>
    </row>
    <row r="99" spans="1:10" ht="13.8" x14ac:dyDescent="0.25">
      <c r="A99" s="21"/>
      <c r="B99" s="16"/>
      <c r="C99" s="14"/>
      <c r="D99" s="23" t="s">
        <v>103</v>
      </c>
      <c r="E99" s="22">
        <v>6400</v>
      </c>
      <c r="F99" s="313">
        <f>'Alternative Form'!I106</f>
        <v>0</v>
      </c>
      <c r="G99" s="323">
        <f>'Alternative Form'!J106</f>
        <v>0</v>
      </c>
      <c r="H99" s="160">
        <f t="shared" si="5"/>
        <v>0</v>
      </c>
      <c r="I99" s="344">
        <v>0</v>
      </c>
      <c r="J99" s="345">
        <v>0</v>
      </c>
    </row>
    <row r="100" spans="1:10" ht="13.8" x14ac:dyDescent="0.25">
      <c r="A100" s="21"/>
      <c r="B100" s="16"/>
      <c r="C100" s="14"/>
      <c r="D100" s="23" t="s">
        <v>104</v>
      </c>
      <c r="E100" s="20">
        <v>6500</v>
      </c>
      <c r="F100" s="313">
        <f>'Alternative Form'!I107</f>
        <v>0</v>
      </c>
      <c r="G100" s="323">
        <f>'Alternative Form'!J107</f>
        <v>0</v>
      </c>
      <c r="H100" s="160">
        <f>SUM(F100+G100)</f>
        <v>0</v>
      </c>
      <c r="I100" s="344">
        <v>0</v>
      </c>
      <c r="J100" s="345">
        <v>0</v>
      </c>
    </row>
    <row r="101" spans="1:10" ht="13.8" x14ac:dyDescent="0.25">
      <c r="A101" s="21"/>
      <c r="B101" s="16"/>
      <c r="C101" s="14"/>
      <c r="D101" s="23" t="s">
        <v>197</v>
      </c>
      <c r="E101" s="20">
        <v>6900</v>
      </c>
      <c r="F101" s="313">
        <f>'Alternative Form'!I108</f>
        <v>45000</v>
      </c>
      <c r="G101" s="323">
        <f>'Alternative Form'!J108</f>
        <v>0</v>
      </c>
      <c r="H101" s="160">
        <f t="shared" si="5"/>
        <v>45000</v>
      </c>
      <c r="I101" s="355">
        <v>45000</v>
      </c>
      <c r="J101" s="356">
        <v>45000</v>
      </c>
    </row>
    <row r="102" spans="1:10" ht="13.8" x14ac:dyDescent="0.25">
      <c r="A102" s="21"/>
      <c r="B102" s="14"/>
      <c r="C102" s="14" t="s">
        <v>14</v>
      </c>
      <c r="D102" s="113" t="s">
        <v>105</v>
      </c>
      <c r="E102" s="114" t="s">
        <v>14</v>
      </c>
      <c r="F102" s="183">
        <f>SUM(F95,F96,F98,F99,F100,F101)</f>
        <v>45000</v>
      </c>
      <c r="G102" s="184">
        <f>SUM(G95,G96,G98,G99,G100,G101)</f>
        <v>0</v>
      </c>
      <c r="H102" s="185">
        <f>SUM(F102:G102)</f>
        <v>45000</v>
      </c>
      <c r="I102" s="347">
        <f>SUM(I95:I101)</f>
        <v>45000</v>
      </c>
      <c r="J102" s="348">
        <f>SUM(J95:J101)</f>
        <v>45000</v>
      </c>
    </row>
    <row r="103" spans="1:10" ht="13.8" x14ac:dyDescent="0.25">
      <c r="A103" s="21"/>
      <c r="B103" s="14"/>
      <c r="C103" s="14"/>
      <c r="D103" s="14"/>
      <c r="E103" s="15" t="s">
        <v>14</v>
      </c>
      <c r="F103" s="110"/>
      <c r="G103" s="173"/>
      <c r="H103" s="67"/>
      <c r="I103" s="450"/>
      <c r="J103" s="444"/>
    </row>
    <row r="104" spans="1:10" ht="13.8" x14ac:dyDescent="0.25">
      <c r="A104" s="21"/>
      <c r="B104" s="16" t="s">
        <v>106</v>
      </c>
      <c r="C104" s="14" t="s">
        <v>107</v>
      </c>
      <c r="D104" s="14"/>
      <c r="E104" s="15" t="s">
        <v>14</v>
      </c>
      <c r="F104" s="110"/>
      <c r="G104" s="173"/>
      <c r="H104" s="67"/>
      <c r="I104" s="451"/>
      <c r="J104" s="445"/>
    </row>
    <row r="105" spans="1:10" ht="13.8" x14ac:dyDescent="0.25">
      <c r="A105" s="21"/>
      <c r="B105" s="13" t="s">
        <v>14</v>
      </c>
      <c r="C105" s="14"/>
      <c r="D105" s="14" t="s">
        <v>108</v>
      </c>
      <c r="E105" s="19" t="s">
        <v>109</v>
      </c>
      <c r="F105" s="313">
        <f>'Alternative Form'!I112</f>
        <v>0</v>
      </c>
      <c r="G105" s="323">
        <f>'Alternative Form'!J112</f>
        <v>0</v>
      </c>
      <c r="H105" s="160">
        <f t="shared" ref="H105:H112" si="6">SUM(F105+G105)</f>
        <v>0</v>
      </c>
      <c r="I105" s="344">
        <v>0</v>
      </c>
      <c r="J105" s="345">
        <v>0</v>
      </c>
    </row>
    <row r="106" spans="1:10" ht="13.8" x14ac:dyDescent="0.25">
      <c r="A106" s="21"/>
      <c r="B106" s="16"/>
      <c r="C106" s="14"/>
      <c r="D106" s="23" t="s">
        <v>110</v>
      </c>
      <c r="E106" s="18" t="s">
        <v>111</v>
      </c>
      <c r="F106" s="315">
        <f>'Alternative Form'!I113</f>
        <v>0</v>
      </c>
      <c r="G106" s="264">
        <f>'Alternative Form'!J113</f>
        <v>0</v>
      </c>
      <c r="H106" s="160">
        <f t="shared" si="6"/>
        <v>0</v>
      </c>
      <c r="I106" s="344">
        <v>0</v>
      </c>
      <c r="J106" s="345">
        <v>0</v>
      </c>
    </row>
    <row r="107" spans="1:10" ht="13.8" x14ac:dyDescent="0.25">
      <c r="A107" s="21"/>
      <c r="B107" s="16"/>
      <c r="C107" s="14"/>
      <c r="D107" s="14" t="s">
        <v>112</v>
      </c>
      <c r="E107" s="19" t="s">
        <v>113</v>
      </c>
      <c r="F107" s="314">
        <f>'Alternative Form'!I114</f>
        <v>0</v>
      </c>
      <c r="G107" s="261">
        <f>'Alternative Form'!J114</f>
        <v>0</v>
      </c>
      <c r="H107" s="160">
        <f t="shared" si="6"/>
        <v>0</v>
      </c>
      <c r="I107" s="344">
        <v>0</v>
      </c>
      <c r="J107" s="345">
        <v>0</v>
      </c>
    </row>
    <row r="108" spans="1:10" ht="13.8" x14ac:dyDescent="0.25">
      <c r="A108" s="21"/>
      <c r="B108" s="16"/>
      <c r="C108" s="14"/>
      <c r="D108" s="14" t="s">
        <v>114</v>
      </c>
      <c r="E108" s="18" t="s">
        <v>115</v>
      </c>
      <c r="F108" s="315">
        <f>'Alternative Form'!I115</f>
        <v>0</v>
      </c>
      <c r="G108" s="264">
        <f>'Alternative Form'!J115</f>
        <v>0</v>
      </c>
      <c r="H108" s="160">
        <f t="shared" si="6"/>
        <v>0</v>
      </c>
      <c r="I108" s="344">
        <v>0</v>
      </c>
      <c r="J108" s="345">
        <v>0</v>
      </c>
    </row>
    <row r="109" spans="1:10" ht="13.8" x14ac:dyDescent="0.25">
      <c r="A109" s="21"/>
      <c r="B109" s="16"/>
      <c r="C109" s="14"/>
      <c r="D109" s="14" t="s">
        <v>116</v>
      </c>
      <c r="E109" s="18" t="s">
        <v>117</v>
      </c>
      <c r="F109" s="315">
        <f>'Alternative Form'!I116</f>
        <v>0</v>
      </c>
      <c r="G109" s="264">
        <f>'Alternative Form'!J116</f>
        <v>0</v>
      </c>
      <c r="H109" s="160">
        <f t="shared" si="6"/>
        <v>0</v>
      </c>
      <c r="I109" s="344">
        <v>0</v>
      </c>
      <c r="J109" s="345">
        <v>0</v>
      </c>
    </row>
    <row r="110" spans="1:10" ht="13.8" x14ac:dyDescent="0.25">
      <c r="A110" s="21"/>
      <c r="B110" s="16"/>
      <c r="C110" s="14"/>
      <c r="D110" s="1" t="s">
        <v>118</v>
      </c>
      <c r="E110" s="152" t="s">
        <v>14</v>
      </c>
      <c r="F110" s="327"/>
      <c r="G110" s="304"/>
      <c r="H110" s="360"/>
      <c r="I110" s="361"/>
      <c r="J110" s="362"/>
    </row>
    <row r="111" spans="1:10" ht="13.8" x14ac:dyDescent="0.25">
      <c r="A111" s="21"/>
      <c r="B111" s="16"/>
      <c r="C111" s="14"/>
      <c r="D111" s="23" t="s">
        <v>119</v>
      </c>
      <c r="E111" s="17">
        <v>7438</v>
      </c>
      <c r="F111" s="326">
        <f>'Alternative Form'!I118</f>
        <v>0</v>
      </c>
      <c r="G111" s="320">
        <f>'Alternative Form'!J118</f>
        <v>0</v>
      </c>
      <c r="H111" s="160">
        <f t="shared" si="6"/>
        <v>0</v>
      </c>
      <c r="I111" s="344">
        <v>0</v>
      </c>
      <c r="J111" s="345">
        <v>0</v>
      </c>
    </row>
    <row r="112" spans="1:10" ht="13.8" x14ac:dyDescent="0.25">
      <c r="A112" s="21"/>
      <c r="B112" s="16"/>
      <c r="C112" s="14"/>
      <c r="D112" s="23" t="s">
        <v>120</v>
      </c>
      <c r="E112" s="20">
        <v>7439</v>
      </c>
      <c r="F112" s="322">
        <f>'Alternative Form'!I119</f>
        <v>0</v>
      </c>
      <c r="G112" s="237">
        <f>'Alternative Form'!J119</f>
        <v>0</v>
      </c>
      <c r="H112" s="160">
        <f t="shared" si="6"/>
        <v>0</v>
      </c>
      <c r="I112" s="355">
        <v>0</v>
      </c>
      <c r="J112" s="346">
        <v>0</v>
      </c>
    </row>
    <row r="113" spans="1:10" ht="13.8" x14ac:dyDescent="0.25">
      <c r="A113" s="21"/>
      <c r="B113" s="16"/>
      <c r="C113" s="14"/>
      <c r="D113" s="113" t="s">
        <v>121</v>
      </c>
      <c r="E113" s="114" t="s">
        <v>14</v>
      </c>
      <c r="F113" s="183">
        <f>SUM(F105,F106,F107,F108,F109,F111,F112)</f>
        <v>0</v>
      </c>
      <c r="G113" s="184">
        <f>SUM(G105,G106,G107,G108,G109,G111,G112)</f>
        <v>0</v>
      </c>
      <c r="H113" s="185">
        <f>SUM(F113:G113)</f>
        <v>0</v>
      </c>
      <c r="I113" s="347">
        <f>SUM(I105:I112)</f>
        <v>0</v>
      </c>
      <c r="J113" s="348">
        <f>SUM(J105:J112)</f>
        <v>0</v>
      </c>
    </row>
    <row r="114" spans="1:10" ht="13.8" x14ac:dyDescent="0.25">
      <c r="A114" s="21"/>
      <c r="B114" s="16"/>
      <c r="C114" s="14"/>
      <c r="D114" s="14"/>
      <c r="E114" s="100" t="s">
        <v>14</v>
      </c>
      <c r="F114" s="244"/>
      <c r="G114" s="245"/>
      <c r="H114" s="67"/>
      <c r="I114" s="446">
        <f>SUM(I51+I59+I71+I79+I90+I102+I113)</f>
        <v>7047436.2000000002</v>
      </c>
      <c r="J114" s="448">
        <f>SUM(J51+J59+J71+J79+J90+J102+J113)</f>
        <v>7397560.3100000005</v>
      </c>
    </row>
    <row r="115" spans="1:10" ht="13.8" x14ac:dyDescent="0.25">
      <c r="A115" s="21"/>
      <c r="B115" s="13" t="s">
        <v>122</v>
      </c>
      <c r="C115" s="13" t="s">
        <v>123</v>
      </c>
      <c r="D115" s="13"/>
      <c r="E115" s="78" t="s">
        <v>14</v>
      </c>
      <c r="F115" s="204">
        <f>SUM(F51,F59,F71,F79,F90,F102,F113)</f>
        <v>5429458</v>
      </c>
      <c r="G115" s="205">
        <f>SUM(G51,G59,G71,G79,G90,G102,G113)</f>
        <v>1359734</v>
      </c>
      <c r="H115" s="206">
        <f>SUM(F115:G115)</f>
        <v>6789192</v>
      </c>
      <c r="I115" s="447"/>
      <c r="J115" s="449"/>
    </row>
    <row r="116" spans="1:10" ht="13.8" x14ac:dyDescent="0.25">
      <c r="A116" s="21"/>
      <c r="B116" s="16"/>
      <c r="C116" s="14"/>
      <c r="D116" s="14"/>
      <c r="E116" s="109" t="s">
        <v>14</v>
      </c>
      <c r="F116" s="276"/>
      <c r="G116" s="251"/>
      <c r="H116" s="171"/>
      <c r="I116" s="446">
        <f>I42-I114</f>
        <v>1386872.7999999998</v>
      </c>
      <c r="J116" s="448">
        <f>J42-J114</f>
        <v>1233317.6899999995</v>
      </c>
    </row>
    <row r="117" spans="1:10" ht="13.8" x14ac:dyDescent="0.25">
      <c r="A117" s="12" t="s">
        <v>124</v>
      </c>
      <c r="B117" s="13" t="s">
        <v>125</v>
      </c>
      <c r="C117" s="14"/>
      <c r="D117" s="14"/>
      <c r="E117" s="109" t="s">
        <v>14</v>
      </c>
      <c r="F117" s="244"/>
      <c r="G117" s="245"/>
      <c r="H117" s="67"/>
      <c r="I117" s="466"/>
      <c r="J117" s="468"/>
    </row>
    <row r="118" spans="1:10" ht="14.4" thickBot="1" x14ac:dyDescent="0.3">
      <c r="A118" s="72"/>
      <c r="B118" s="138" t="s">
        <v>126</v>
      </c>
      <c r="C118" s="129"/>
      <c r="D118" s="134"/>
      <c r="E118" s="145" t="s">
        <v>14</v>
      </c>
      <c r="F118" s="328">
        <f>SUM(F43-F115)</f>
        <v>2276340</v>
      </c>
      <c r="G118" s="329">
        <f>SUM(G43-G115)</f>
        <v>0</v>
      </c>
      <c r="H118" s="363">
        <f>SUM(F118:G118)</f>
        <v>2276340</v>
      </c>
      <c r="I118" s="467"/>
      <c r="J118" s="469"/>
    </row>
    <row r="119" spans="1:10" ht="42" thickBot="1" x14ac:dyDescent="0.3">
      <c r="A119" s="11"/>
      <c r="B119" s="119"/>
      <c r="C119" s="119"/>
      <c r="D119" s="132" t="s">
        <v>10</v>
      </c>
      <c r="E119" s="105" t="s">
        <v>11</v>
      </c>
      <c r="F119" s="221" t="str">
        <f>F12</f>
        <v>SEcond Interim Budget Unrestricted</v>
      </c>
      <c r="G119" s="221" t="str">
        <f>G12</f>
        <v>SecondInterim Budget Restricted</v>
      </c>
      <c r="H119" s="221" t="str">
        <f>H12</f>
        <v>Second Interim Budget Total</v>
      </c>
      <c r="I119" s="221" t="str">
        <f>I11</f>
        <v>Totals for 2024-25</v>
      </c>
      <c r="J119" s="221" t="str">
        <f>J11</f>
        <v>Totals for 2025-26</v>
      </c>
    </row>
    <row r="120" spans="1:10" ht="13.8" x14ac:dyDescent="0.25">
      <c r="A120" s="12" t="s">
        <v>152</v>
      </c>
      <c r="B120" s="13" t="s">
        <v>153</v>
      </c>
      <c r="C120" s="14"/>
      <c r="D120" s="14"/>
      <c r="E120" s="75" t="s">
        <v>14</v>
      </c>
      <c r="F120" s="330"/>
      <c r="G120" s="331"/>
      <c r="H120" s="85"/>
      <c r="I120" s="470">
        <v>0</v>
      </c>
      <c r="J120" s="472">
        <v>0</v>
      </c>
    </row>
    <row r="121" spans="1:10" ht="13.8" x14ac:dyDescent="0.25">
      <c r="A121" s="12"/>
      <c r="B121" s="13" t="s">
        <v>15</v>
      </c>
      <c r="C121" s="14" t="s">
        <v>154</v>
      </c>
      <c r="D121" s="14"/>
      <c r="E121" s="17" t="s">
        <v>155</v>
      </c>
      <c r="F121" s="330">
        <f>'Alternative Form'!I128</f>
        <v>0</v>
      </c>
      <c r="G121" s="331">
        <f>'Alternative Form'!J128</f>
        <v>0</v>
      </c>
      <c r="H121" s="161">
        <f>'Alternative Form'!K128</f>
        <v>0</v>
      </c>
      <c r="I121" s="471"/>
      <c r="J121" s="473"/>
    </row>
    <row r="122" spans="1:10" ht="13.8" x14ac:dyDescent="0.25">
      <c r="A122" s="12"/>
      <c r="B122" s="13" t="s">
        <v>18</v>
      </c>
      <c r="C122" s="1" t="s">
        <v>156</v>
      </c>
      <c r="D122" s="1"/>
      <c r="E122" s="22" t="s">
        <v>157</v>
      </c>
      <c r="F122" s="330">
        <f>'Alternative Form'!I129</f>
        <v>0</v>
      </c>
      <c r="G122" s="331">
        <f>'Alternative Form'!J129</f>
        <v>0</v>
      </c>
      <c r="H122" s="161">
        <f>'Alternative Form'!K129</f>
        <v>0</v>
      </c>
      <c r="I122" s="344">
        <v>0</v>
      </c>
      <c r="J122" s="345">
        <v>0</v>
      </c>
    </row>
    <row r="123" spans="1:10" ht="13.8" x14ac:dyDescent="0.25">
      <c r="A123" s="12"/>
      <c r="B123" s="13" t="s">
        <v>26</v>
      </c>
      <c r="C123" s="1" t="s">
        <v>158</v>
      </c>
      <c r="D123" s="1"/>
      <c r="E123" s="20"/>
      <c r="F123" s="268"/>
      <c r="G123" s="266"/>
      <c r="H123" s="266"/>
      <c r="I123" s="332"/>
      <c r="J123" s="333"/>
    </row>
    <row r="124" spans="1:10" ht="13.8" x14ac:dyDescent="0.25">
      <c r="A124" s="12"/>
      <c r="B124" s="13"/>
      <c r="C124" s="1" t="s">
        <v>159</v>
      </c>
      <c r="D124" s="1"/>
      <c r="E124" s="15" t="s">
        <v>160</v>
      </c>
      <c r="F124" s="330">
        <f>'Alternative Form'!I131</f>
        <v>0</v>
      </c>
      <c r="G124" s="331">
        <f>'Alternative Form'!J131</f>
        <v>0</v>
      </c>
      <c r="H124" s="161">
        <f>'Alternative Form'!K131</f>
        <v>0</v>
      </c>
      <c r="I124" s="355">
        <v>0</v>
      </c>
      <c r="J124" s="346">
        <v>0</v>
      </c>
    </row>
    <row r="125" spans="1:10" ht="13.8" x14ac:dyDescent="0.25">
      <c r="A125" s="12"/>
      <c r="B125" s="13" t="s">
        <v>14</v>
      </c>
      <c r="C125" s="77"/>
      <c r="D125" s="102" t="s">
        <v>14</v>
      </c>
      <c r="E125" s="101" t="s">
        <v>14</v>
      </c>
      <c r="F125" s="272"/>
      <c r="G125" s="273"/>
      <c r="H125" s="364"/>
      <c r="I125" s="446">
        <f>SUM(I120:I124)</f>
        <v>0</v>
      </c>
      <c r="J125" s="448">
        <f>SUM(J120:J124)</f>
        <v>0</v>
      </c>
    </row>
    <row r="126" spans="1:10" ht="13.8" x14ac:dyDescent="0.25">
      <c r="A126" s="21"/>
      <c r="B126" s="13" t="s">
        <v>33</v>
      </c>
      <c r="C126" s="77" t="s">
        <v>161</v>
      </c>
      <c r="D126" s="120"/>
      <c r="E126" s="112" t="s">
        <v>14</v>
      </c>
      <c r="F126" s="204">
        <f>SUM(+F121-F122+F124)</f>
        <v>0</v>
      </c>
      <c r="G126" s="205">
        <f>SUM(+G121-G122+G124)</f>
        <v>0</v>
      </c>
      <c r="H126" s="206">
        <f>SUM(F126:G126)</f>
        <v>0</v>
      </c>
      <c r="I126" s="447"/>
      <c r="J126" s="449"/>
    </row>
    <row r="127" spans="1:10" ht="13.8" x14ac:dyDescent="0.25">
      <c r="A127" s="21"/>
      <c r="B127" s="14"/>
      <c r="C127" s="14"/>
      <c r="D127" s="14"/>
      <c r="E127" s="15" t="s">
        <v>14</v>
      </c>
      <c r="F127" s="276"/>
      <c r="G127" s="251"/>
      <c r="H127" s="171"/>
      <c r="I127" s="446">
        <f>SUM(I116+I125)</f>
        <v>1386872.7999999998</v>
      </c>
      <c r="J127" s="448">
        <f>SUM(J116+J125)</f>
        <v>1233317.6899999995</v>
      </c>
    </row>
    <row r="128" spans="1:10" ht="13.8" x14ac:dyDescent="0.25">
      <c r="A128" s="12" t="s">
        <v>162</v>
      </c>
      <c r="B128" s="13" t="s">
        <v>163</v>
      </c>
      <c r="C128" s="14"/>
      <c r="D128" s="14"/>
      <c r="E128" s="15" t="s">
        <v>14</v>
      </c>
      <c r="F128" s="334">
        <f>SUM(F118,F126)</f>
        <v>2276340</v>
      </c>
      <c r="G128" s="335">
        <f>SUM(G118,G126)</f>
        <v>0</v>
      </c>
      <c r="H128" s="365">
        <f>SUM(H118,H126)</f>
        <v>2276340</v>
      </c>
      <c r="I128" s="447"/>
      <c r="J128" s="449"/>
    </row>
    <row r="129" spans="1:10" ht="13.8" x14ac:dyDescent="0.25">
      <c r="A129" s="21"/>
      <c r="B129" s="14" t="s">
        <v>14</v>
      </c>
      <c r="C129" s="14"/>
      <c r="D129" s="104"/>
      <c r="E129" s="100" t="s">
        <v>14</v>
      </c>
      <c r="F129" s="330"/>
      <c r="G129" s="331"/>
      <c r="H129" s="171"/>
      <c r="I129" s="458">
        <f>H135</f>
        <v>10984231</v>
      </c>
      <c r="J129" s="461">
        <f>I135</f>
        <v>12371103.800000001</v>
      </c>
    </row>
    <row r="130" spans="1:10" ht="13.8" x14ac:dyDescent="0.25">
      <c r="A130" s="12" t="s">
        <v>164</v>
      </c>
      <c r="B130" s="13" t="s">
        <v>165</v>
      </c>
      <c r="C130" s="14"/>
      <c r="D130" s="14"/>
      <c r="E130" s="15" t="s">
        <v>14</v>
      </c>
      <c r="F130" s="330"/>
      <c r="G130" s="331"/>
      <c r="H130" s="67"/>
      <c r="I130" s="459"/>
      <c r="J130" s="462"/>
    </row>
    <row r="131" spans="1:10" ht="13.8" x14ac:dyDescent="0.25">
      <c r="A131" s="12"/>
      <c r="B131" s="13" t="s">
        <v>15</v>
      </c>
      <c r="C131" s="14" t="s">
        <v>166</v>
      </c>
      <c r="D131" s="14"/>
      <c r="E131" s="15"/>
      <c r="F131" s="330">
        <f>'Alternative Form'!I138</f>
        <v>0</v>
      </c>
      <c r="G131" s="331">
        <f>'Alternative Form'!J138</f>
        <v>0</v>
      </c>
      <c r="H131" s="67"/>
      <c r="I131" s="459"/>
      <c r="J131" s="462"/>
    </row>
    <row r="132" spans="1:10" ht="13.8" x14ac:dyDescent="0.25">
      <c r="A132" s="21"/>
      <c r="B132" s="13"/>
      <c r="C132" s="14" t="s">
        <v>167</v>
      </c>
      <c r="D132" s="14" t="s">
        <v>168</v>
      </c>
      <c r="E132" s="17">
        <v>9791</v>
      </c>
      <c r="F132" s="330">
        <f>'Alternative Form'!I139</f>
        <v>8707891</v>
      </c>
      <c r="G132" s="331">
        <f>'Alternative Form'!J139</f>
        <v>0</v>
      </c>
      <c r="H132" s="161">
        <f>SUM(F132:G132)</f>
        <v>8707891</v>
      </c>
      <c r="I132" s="460"/>
      <c r="J132" s="463"/>
    </row>
    <row r="133" spans="1:10" ht="13.8" x14ac:dyDescent="0.25">
      <c r="A133" s="21" t="s">
        <v>14</v>
      </c>
      <c r="B133" s="14"/>
      <c r="C133" s="14" t="s">
        <v>169</v>
      </c>
      <c r="D133" s="23" t="s">
        <v>170</v>
      </c>
      <c r="E133" s="76" t="s">
        <v>171</v>
      </c>
      <c r="F133" s="330">
        <f>'Alternative Form'!I140</f>
        <v>0</v>
      </c>
      <c r="G133" s="331">
        <f>'Alternative Form'!J140</f>
        <v>0</v>
      </c>
      <c r="H133" s="182">
        <f>SUM(F133:G133)</f>
        <v>0</v>
      </c>
      <c r="I133" s="366">
        <v>0</v>
      </c>
      <c r="J133" s="367">
        <v>0</v>
      </c>
    </row>
    <row r="134" spans="1:10" ht="13.8" x14ac:dyDescent="0.25">
      <c r="A134" s="25"/>
      <c r="B134" s="1"/>
      <c r="C134" s="1" t="s">
        <v>172</v>
      </c>
      <c r="D134" s="1" t="s">
        <v>173</v>
      </c>
      <c r="E134" s="20" t="s">
        <v>14</v>
      </c>
      <c r="F134" s="288">
        <f>SUM(F132,F133)</f>
        <v>8707891</v>
      </c>
      <c r="G134" s="289">
        <f>SUM(G132,G133)</f>
        <v>0</v>
      </c>
      <c r="H134" s="290">
        <f>SUM(F134:G134)</f>
        <v>8707891</v>
      </c>
      <c r="I134" s="368">
        <f>SUM(I129+I133)</f>
        <v>10984231</v>
      </c>
      <c r="J134" s="369">
        <f>SUM(J129+J133)</f>
        <v>12371103.800000001</v>
      </c>
    </row>
    <row r="135" spans="1:10" ht="13.8" x14ac:dyDescent="0.25">
      <c r="A135" s="25"/>
      <c r="B135" s="26" t="s">
        <v>18</v>
      </c>
      <c r="C135" s="77" t="s">
        <v>195</v>
      </c>
      <c r="D135" s="77"/>
      <c r="E135" s="78" t="s">
        <v>14</v>
      </c>
      <c r="F135" s="293">
        <f>SUM(F128,F134)</f>
        <v>10984231</v>
      </c>
      <c r="G135" s="291">
        <f>SUM(G128,G134)</f>
        <v>0</v>
      </c>
      <c r="H135" s="294">
        <f>SUM(F135:G135)</f>
        <v>10984231</v>
      </c>
      <c r="I135" s="370">
        <f>SUM(I127+I134)</f>
        <v>12371103.800000001</v>
      </c>
      <c r="J135" s="371">
        <f>SUM(J127+J134)</f>
        <v>13604421.49</v>
      </c>
    </row>
    <row r="136" spans="1:10" ht="13.8" x14ac:dyDescent="0.25">
      <c r="A136" s="25"/>
      <c r="B136" s="1"/>
      <c r="C136" s="1" t="s">
        <v>198</v>
      </c>
      <c r="D136" s="1"/>
      <c r="E136" s="15" t="s">
        <v>14</v>
      </c>
      <c r="F136" s="295"/>
      <c r="G136" s="296"/>
      <c r="H136" s="67"/>
      <c r="I136" s="372"/>
      <c r="J136" s="373"/>
    </row>
    <row r="137" spans="1:10" ht="13.8" x14ac:dyDescent="0.25">
      <c r="A137" s="25"/>
      <c r="B137" s="1"/>
      <c r="C137" s="1"/>
      <c r="D137" s="1" t="s">
        <v>174</v>
      </c>
      <c r="E137" s="17">
        <v>9711</v>
      </c>
      <c r="F137" s="330">
        <f>'Alternative Form'!I144</f>
        <v>0</v>
      </c>
      <c r="G137" s="331">
        <f>'Alternative Form'!J144</f>
        <v>0</v>
      </c>
      <c r="H137" s="161">
        <f t="shared" ref="H137:H143" si="7">SUM(F137:G137)</f>
        <v>0</v>
      </c>
      <c r="I137" s="344">
        <v>0</v>
      </c>
      <c r="J137" s="345">
        <v>0</v>
      </c>
    </row>
    <row r="138" spans="1:10" ht="13.8" x14ac:dyDescent="0.25">
      <c r="A138" s="25"/>
      <c r="B138" s="1"/>
      <c r="C138" s="1"/>
      <c r="D138" s="1" t="s">
        <v>175</v>
      </c>
      <c r="E138" s="22">
        <v>9712</v>
      </c>
      <c r="F138" s="336">
        <f>'Alternative Form'!I145</f>
        <v>0</v>
      </c>
      <c r="G138" s="331">
        <f>'Alternative Form'!J145</f>
        <v>0</v>
      </c>
      <c r="H138" s="161">
        <f t="shared" si="7"/>
        <v>0</v>
      </c>
      <c r="I138" s="344">
        <v>0</v>
      </c>
      <c r="J138" s="345">
        <v>0</v>
      </c>
    </row>
    <row r="139" spans="1:10" ht="13.8" x14ac:dyDescent="0.25">
      <c r="A139" s="25"/>
      <c r="B139" s="1"/>
      <c r="C139" s="1"/>
      <c r="D139" s="1" t="s">
        <v>176</v>
      </c>
      <c r="E139" s="22">
        <v>9713</v>
      </c>
      <c r="F139" s="336">
        <f>'Alternative Form'!I146</f>
        <v>0</v>
      </c>
      <c r="G139" s="331">
        <f>'Alternative Form'!J146</f>
        <v>0</v>
      </c>
      <c r="H139" s="161">
        <f t="shared" si="7"/>
        <v>0</v>
      </c>
      <c r="I139" s="344">
        <v>0</v>
      </c>
      <c r="J139" s="345">
        <v>0</v>
      </c>
    </row>
    <row r="140" spans="1:10" ht="13.8" x14ac:dyDescent="0.25">
      <c r="A140" s="25"/>
      <c r="B140" s="1"/>
      <c r="C140" s="1"/>
      <c r="D140" s="1" t="s">
        <v>201</v>
      </c>
      <c r="E140" s="22">
        <v>9719</v>
      </c>
      <c r="F140" s="336">
        <f>'Alternative Form'!I147</f>
        <v>0</v>
      </c>
      <c r="G140" s="331">
        <f>'Alternative Form'!J147</f>
        <v>0</v>
      </c>
      <c r="H140" s="161">
        <f t="shared" si="7"/>
        <v>0</v>
      </c>
      <c r="I140" s="344">
        <v>0</v>
      </c>
      <c r="J140" s="345">
        <v>0</v>
      </c>
    </row>
    <row r="141" spans="1:10" ht="13.8" x14ac:dyDescent="0.25">
      <c r="A141" s="25"/>
      <c r="B141" s="1"/>
      <c r="C141" s="1"/>
      <c r="D141" s="1" t="s">
        <v>177</v>
      </c>
      <c r="E141" s="22">
        <v>9740</v>
      </c>
      <c r="F141" s="190"/>
      <c r="G141" s="331">
        <f>'Alternative Form'!J148</f>
        <v>0</v>
      </c>
      <c r="H141" s="161">
        <f>SUM(G141)</f>
        <v>0</v>
      </c>
      <c r="I141" s="344">
        <v>0</v>
      </c>
      <c r="J141" s="345">
        <v>0</v>
      </c>
    </row>
    <row r="142" spans="1:10" ht="13.8" x14ac:dyDescent="0.25">
      <c r="A142" s="25"/>
      <c r="B142" s="1"/>
      <c r="C142" s="1"/>
      <c r="D142" s="1" t="s">
        <v>178</v>
      </c>
      <c r="E142" s="22">
        <v>9770</v>
      </c>
      <c r="F142" s="336">
        <f>'Alternative Form'!K149</f>
        <v>339460</v>
      </c>
      <c r="G142" s="337"/>
      <c r="H142" s="161">
        <f>SUM(F142:G142)</f>
        <v>339460</v>
      </c>
      <c r="I142" s="344">
        <v>352372</v>
      </c>
      <c r="J142" s="345">
        <v>369878</v>
      </c>
    </row>
    <row r="143" spans="1:10" ht="13.8" x14ac:dyDescent="0.25">
      <c r="A143" s="25"/>
      <c r="B143" s="1"/>
      <c r="C143" s="1"/>
      <c r="D143" s="1" t="s">
        <v>179</v>
      </c>
      <c r="E143" s="18" t="s">
        <v>180</v>
      </c>
      <c r="F143" s="336">
        <f>'Alternative Form'!I150</f>
        <v>0</v>
      </c>
      <c r="G143" s="331">
        <f>'Alternative Form'!J150</f>
        <v>0</v>
      </c>
      <c r="H143" s="182">
        <f t="shared" si="7"/>
        <v>0</v>
      </c>
      <c r="I143" s="355">
        <v>0</v>
      </c>
      <c r="J143" s="356">
        <v>0</v>
      </c>
    </row>
    <row r="144" spans="1:10" ht="13.8" x14ac:dyDescent="0.25">
      <c r="A144" s="25"/>
      <c r="B144" s="1"/>
      <c r="C144" s="1"/>
      <c r="D144" s="1" t="s">
        <v>204</v>
      </c>
      <c r="E144" s="153">
        <v>9796</v>
      </c>
      <c r="F144" s="338">
        <f>'Alternative Form'!I151</f>
        <v>0</v>
      </c>
      <c r="G144" s="339">
        <f>'Alternative Form'!J151</f>
        <v>0</v>
      </c>
      <c r="H144" s="182">
        <f>'Alternative Form'!K151</f>
        <v>0</v>
      </c>
      <c r="I144" s="374">
        <v>0</v>
      </c>
      <c r="J144" s="346">
        <v>0</v>
      </c>
    </row>
    <row r="145" spans="1:10" ht="14.4" thickBot="1" x14ac:dyDescent="0.3">
      <c r="A145" s="128"/>
      <c r="B145" s="129"/>
      <c r="C145" s="129"/>
      <c r="D145" s="130" t="s">
        <v>181</v>
      </c>
      <c r="E145" s="131">
        <v>9790</v>
      </c>
      <c r="F145" s="340">
        <f>'Alternative Form'!I152</f>
        <v>10644771</v>
      </c>
      <c r="G145" s="341">
        <f>'Alternative Form'!J152</f>
        <v>0</v>
      </c>
      <c r="H145" s="375">
        <f>'Alternative Form'!K152</f>
        <v>10644771</v>
      </c>
      <c r="I145" s="376">
        <f>I135-SUM(I137:I144)</f>
        <v>12018731.800000001</v>
      </c>
      <c r="J145" s="377">
        <f>J135-SUM(J137:J144)</f>
        <v>13234543.49</v>
      </c>
    </row>
  </sheetData>
  <sheetProtection selectLockedCells="1"/>
  <mergeCells count="40">
    <mergeCell ref="E9:H9"/>
    <mergeCell ref="A4:C4"/>
    <mergeCell ref="A5:C5"/>
    <mergeCell ref="E4:H4"/>
    <mergeCell ref="E5:H5"/>
    <mergeCell ref="E6:H6"/>
    <mergeCell ref="E7:H7"/>
    <mergeCell ref="E8:H8"/>
    <mergeCell ref="I127:I128"/>
    <mergeCell ref="J127:J128"/>
    <mergeCell ref="I129:I132"/>
    <mergeCell ref="J129:J132"/>
    <mergeCell ref="A1:J1"/>
    <mergeCell ref="A2:J2"/>
    <mergeCell ref="A3:J3"/>
    <mergeCell ref="I116:I118"/>
    <mergeCell ref="J116:J118"/>
    <mergeCell ref="I120:I121"/>
    <mergeCell ref="J120:J121"/>
    <mergeCell ref="I125:I126"/>
    <mergeCell ref="J125:J126"/>
    <mergeCell ref="I91:I94"/>
    <mergeCell ref="J91:J94"/>
    <mergeCell ref="I103:I104"/>
    <mergeCell ref="J103:J104"/>
    <mergeCell ref="I114:I115"/>
    <mergeCell ref="J114:J115"/>
    <mergeCell ref="I28:I29"/>
    <mergeCell ref="J28:J29"/>
    <mergeCell ref="I42:I43"/>
    <mergeCell ref="J42:J43"/>
    <mergeCell ref="I44:I46"/>
    <mergeCell ref="J44:J46"/>
    <mergeCell ref="I21:I22"/>
    <mergeCell ref="J21:J22"/>
    <mergeCell ref="F11:H11"/>
    <mergeCell ref="I11:I12"/>
    <mergeCell ref="J11:J12"/>
    <mergeCell ref="I13:I14"/>
    <mergeCell ref="J13:J14"/>
  </mergeCells>
  <conditionalFormatting sqref="H124">
    <cfRule type="cellIs" dxfId="0" priority="1" stopIfTrue="1" operator="notEqual">
      <formula>0</formula>
    </cfRule>
  </conditionalFormatting>
  <pageMargins left="0.7" right="0.7" top="0.75" bottom="0.75" header="0.3" footer="0.3"/>
  <pageSetup scale="56" fitToHeight="0" orientation="portrait"/>
  <headerFooter>
    <oddFooter>&amp;L&amp;D&amp;R&amp;P</oddFooter>
  </headerFooter>
  <rowBreaks count="2" manualBreakCount="2">
    <brk id="59" max="16383" man="1"/>
    <brk id="118" max="16383" man="1"/>
  </rowBreaks>
  <ignoredErrors>
    <ignoredError sqref="H26 H47:H50 H54:H58 H132 H83:H89 H137:H140" formulaRange="1"/>
    <ignoredError sqref="J20" unlockedFormula="1"/>
    <ignoredError sqref="H27 H51 H59 H71:H73 H79 H90" formula="1"/>
    <ignoredError sqref="B46 B53 B61 E85 B121:B135 B35:B43 B73:B106 B115 B14:B33" numberStoredAsText="1"/>
    <ignoredError sqref="H74:H78 H141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Certification</vt:lpstr>
      <vt:lpstr>Alternative Form</vt:lpstr>
      <vt:lpstr>MYP</vt:lpstr>
      <vt:lpstr>'Alternative Form'!Print_Area</vt:lpstr>
      <vt:lpstr>MYP!Print_Area</vt:lpstr>
      <vt:lpstr>'Alternative Form'!Print_Titles</vt:lpstr>
    </vt:vector>
  </TitlesOfParts>
  <Company>Riverside County Office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 Thulin</dc:creator>
  <cp:lastModifiedBy>Stefanie Bryant</cp:lastModifiedBy>
  <cp:lastPrinted>2018-11-16T18:12:05Z</cp:lastPrinted>
  <dcterms:created xsi:type="dcterms:W3CDTF">2005-11-22T19:35:29Z</dcterms:created>
  <dcterms:modified xsi:type="dcterms:W3CDTF">2024-03-15T21:54:27Z</dcterms:modified>
</cp:coreProperties>
</file>